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res118it.sharepoint.com/sites/NasAres118/Documenti condivisi/Contenzioso Gru/AC/AMMINISTRAZIONE TRASPARENTE/ANAC/20.08.26_prot. 5402/CONTO ANNUALE/"/>
    </mc:Choice>
  </mc:AlternateContent>
  <xr:revisionPtr revIDLastSave="0" documentId="8_{C97AC237-EC31-4CCC-B5AD-DFEEAEE97D15}" xr6:coauthVersionLast="47" xr6:coauthVersionMax="47" xr10:uidLastSave="{00000000-0000-0000-0000-000000000000}"/>
  <bookViews>
    <workbookView xWindow="-108" yWindow="-108" windowWidth="23256" windowHeight="12456" firstSheet="2" activeTab="6" xr2:uid="{ADE8C39D-9FC0-4740-B855-DA8B4688C7C3}"/>
  </bookViews>
  <sheets>
    <sheet name="Riepilogo" sheetId="1" r:id="rId1"/>
    <sheet name="Commenti Organi di Controllo" sheetId="2" r:id="rId2"/>
    <sheet name="Riepilogo Triennio" sheetId="3" r:id="rId3"/>
    <sheet name="Spese Medie ProCapite" sheetId="4" r:id="rId4"/>
    <sheet name="Giorni Medi Assenza" sheetId="5" r:id="rId5"/>
    <sheet name="Personale Flessibile" sheetId="6" r:id="rId6"/>
    <sheet name="Contrattazione Integrativa" sheetId="7" r:id="rId7"/>
    <sheet name="Visualizzazione Limite 2016" sheetId="8" r:id="rId8"/>
    <sheet name="SI_1" sheetId="9" r:id="rId9"/>
    <sheet name="SICI" sheetId="10" r:id="rId10"/>
    <sheet name="t1" sheetId="11" r:id="rId11"/>
    <sheet name="t1a" sheetId="12" r:id="rId12"/>
    <sheet name="t1b" sheetId="13" r:id="rId13"/>
    <sheet name="t1e" sheetId="14" r:id="rId14"/>
    <sheet name="t1f" sheetId="15" r:id="rId15"/>
    <sheet name="t1g" sheetId="16" r:id="rId16"/>
    <sheet name="t2" sheetId="17" r:id="rId17"/>
    <sheet name="t2a" sheetId="18" r:id="rId18"/>
    <sheet name="t3" sheetId="19" r:id="rId19"/>
    <sheet name="t4" sheetId="20" r:id="rId20"/>
    <sheet name="t5" sheetId="21" r:id="rId21"/>
    <sheet name="t6" sheetId="22" r:id="rId22"/>
    <sheet name="t7" sheetId="23" r:id="rId23"/>
    <sheet name="t8" sheetId="24" r:id="rId24"/>
    <sheet name="t9" sheetId="25" r:id="rId25"/>
    <sheet name="t11" sheetId="26" r:id="rId26"/>
    <sheet name="t12" sheetId="27" r:id="rId27"/>
    <sheet name="t13" sheetId="28" r:id="rId28"/>
    <sheet name="t14" sheetId="29" r:id="rId29"/>
    <sheet name="t15" sheetId="30" r:id="rId30"/>
    <sheet name="SchedaRiconciliazione" sheetId="31" r:id="rId3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3" l="1"/>
  <c r="C19" i="3"/>
  <c r="D19" i="3"/>
  <c r="E19" i="3"/>
  <c r="F19" i="3"/>
  <c r="G19" i="3"/>
  <c r="H19" i="3"/>
  <c r="H21" i="3"/>
  <c r="I19" i="3"/>
  <c r="J19" i="3"/>
  <c r="J21" i="3"/>
  <c r="K19" i="3"/>
  <c r="L19" i="3"/>
  <c r="M19" i="3"/>
  <c r="I21" i="3"/>
  <c r="H10" i="11"/>
  <c r="I10" i="11"/>
  <c r="J10" i="11"/>
  <c r="H11" i="11"/>
  <c r="I11" i="11"/>
  <c r="J11" i="11"/>
  <c r="H12" i="11"/>
  <c r="H41" i="11"/>
  <c r="I12" i="11"/>
  <c r="H13" i="11"/>
  <c r="J13" i="11"/>
  <c r="I13" i="11"/>
  <c r="H14" i="11"/>
  <c r="I14" i="11"/>
  <c r="J14" i="11"/>
  <c r="H15" i="11"/>
  <c r="I15" i="11"/>
  <c r="J15" i="11"/>
  <c r="H16" i="11"/>
  <c r="J16" i="11"/>
  <c r="I16" i="11"/>
  <c r="H17" i="11"/>
  <c r="I17" i="11"/>
  <c r="J17" i="11"/>
  <c r="H18" i="11"/>
  <c r="I18" i="11"/>
  <c r="J18" i="11"/>
  <c r="H19" i="11"/>
  <c r="I19" i="11"/>
  <c r="J19" i="11"/>
  <c r="H20" i="11"/>
  <c r="J20" i="11"/>
  <c r="I20" i="11"/>
  <c r="H21" i="11"/>
  <c r="J21" i="11"/>
  <c r="I21" i="11"/>
  <c r="H22" i="11"/>
  <c r="I22" i="11"/>
  <c r="J22" i="11"/>
  <c r="H23" i="11"/>
  <c r="I23" i="11"/>
  <c r="J23" i="11"/>
  <c r="H24" i="11"/>
  <c r="J24" i="11"/>
  <c r="I24" i="11"/>
  <c r="H25" i="11"/>
  <c r="I25" i="11"/>
  <c r="J25" i="11"/>
  <c r="H26" i="11"/>
  <c r="I26" i="11"/>
  <c r="J26" i="11"/>
  <c r="H27" i="11"/>
  <c r="I27" i="11"/>
  <c r="J27" i="11"/>
  <c r="H28" i="11"/>
  <c r="J28" i="11"/>
  <c r="I28" i="11"/>
  <c r="H29" i="11"/>
  <c r="J29" i="11"/>
  <c r="I29" i="11"/>
  <c r="H30" i="11"/>
  <c r="I30" i="11"/>
  <c r="J30" i="11"/>
  <c r="H31" i="11"/>
  <c r="I31" i="11"/>
  <c r="J31" i="11"/>
  <c r="H32" i="11"/>
  <c r="J32" i="11"/>
  <c r="I32" i="11"/>
  <c r="H33" i="11"/>
  <c r="I33" i="11"/>
  <c r="J33" i="11"/>
  <c r="H34" i="11"/>
  <c r="I34" i="11"/>
  <c r="J34" i="11"/>
  <c r="H35" i="11"/>
  <c r="I35" i="11"/>
  <c r="J35" i="11"/>
  <c r="H36" i="11"/>
  <c r="J36" i="11"/>
  <c r="I36" i="11"/>
  <c r="H37" i="11"/>
  <c r="J37" i="11"/>
  <c r="I37" i="11"/>
  <c r="H38" i="11"/>
  <c r="I38" i="11"/>
  <c r="J38" i="11"/>
  <c r="H39" i="11"/>
  <c r="I39" i="11"/>
  <c r="J39" i="11"/>
  <c r="H40" i="11"/>
  <c r="J40" i="11"/>
  <c r="I40" i="11"/>
  <c r="B41" i="11"/>
  <c r="C41" i="11"/>
  <c r="D41" i="11"/>
  <c r="E41" i="11"/>
  <c r="F41" i="11"/>
  <c r="G41" i="11"/>
  <c r="V7" i="26"/>
  <c r="V36" i="26"/>
  <c r="V8" i="26"/>
  <c r="V9" i="26"/>
  <c r="V10" i="26"/>
  <c r="V11" i="26"/>
  <c r="V12" i="26"/>
  <c r="V13" i="26"/>
  <c r="V14" i="26"/>
  <c r="V15" i="26"/>
  <c r="V16" i="26"/>
  <c r="V17" i="26"/>
  <c r="V18" i="26"/>
  <c r="V19" i="26"/>
  <c r="V20" i="26"/>
  <c r="V21" i="26"/>
  <c r="V22" i="26"/>
  <c r="V23" i="26"/>
  <c r="V24" i="26"/>
  <c r="V25" i="26"/>
  <c r="V26" i="26"/>
  <c r="V27" i="26"/>
  <c r="V28" i="26"/>
  <c r="V29" i="26"/>
  <c r="V30" i="26"/>
  <c r="V31" i="26"/>
  <c r="V32" i="26"/>
  <c r="V33" i="26"/>
  <c r="V34" i="26"/>
  <c r="V35" i="26"/>
  <c r="B36" i="26"/>
  <c r="C36" i="26"/>
  <c r="D36" i="26"/>
  <c r="E36" i="26"/>
  <c r="F36" i="26"/>
  <c r="G36" i="26"/>
  <c r="H36" i="26"/>
  <c r="I36" i="26"/>
  <c r="J36" i="26"/>
  <c r="K36" i="26"/>
  <c r="L36" i="26"/>
  <c r="M36" i="26"/>
  <c r="N36" i="26"/>
  <c r="O36" i="26"/>
  <c r="P36" i="26"/>
  <c r="Q36" i="26"/>
  <c r="R36" i="26"/>
  <c r="S36" i="26"/>
  <c r="T36" i="26"/>
  <c r="U36" i="26"/>
  <c r="M7" i="27"/>
  <c r="M8" i="27"/>
  <c r="M39" i="27"/>
  <c r="M9" i="27"/>
  <c r="M10" i="27"/>
  <c r="M11" i="27"/>
  <c r="M12" i="27"/>
  <c r="M13" i="27"/>
  <c r="M14" i="27"/>
  <c r="M15" i="27"/>
  <c r="M16" i="27"/>
  <c r="M17" i="27"/>
  <c r="M18" i="27"/>
  <c r="M19" i="27"/>
  <c r="M20" i="27"/>
  <c r="M21" i="27"/>
  <c r="M22" i="27"/>
  <c r="M23" i="27"/>
  <c r="M24" i="27"/>
  <c r="M25" i="27"/>
  <c r="M26" i="27"/>
  <c r="M27" i="27"/>
  <c r="M28" i="27"/>
  <c r="M29" i="27"/>
  <c r="M30" i="27"/>
  <c r="M31" i="27"/>
  <c r="M32" i="27"/>
  <c r="M33" i="27"/>
  <c r="M34" i="27"/>
  <c r="M35" i="27"/>
  <c r="M36" i="27"/>
  <c r="M37" i="27"/>
  <c r="M38" i="27"/>
  <c r="B39" i="27"/>
  <c r="C39" i="27"/>
  <c r="D39" i="27"/>
  <c r="E39" i="27"/>
  <c r="F39" i="27"/>
  <c r="G39" i="27"/>
  <c r="H39" i="27"/>
  <c r="I39" i="27"/>
  <c r="J39" i="27"/>
  <c r="K39" i="27"/>
  <c r="L39" i="27"/>
  <c r="B34" i="28"/>
  <c r="C34" i="28"/>
  <c r="D34" i="28"/>
  <c r="E34" i="28"/>
  <c r="F34" i="28"/>
  <c r="G34" i="28"/>
  <c r="H34" i="28"/>
  <c r="I34" i="28"/>
  <c r="J34" i="28"/>
  <c r="K34" i="28"/>
  <c r="L34" i="28"/>
  <c r="M34" i="28"/>
  <c r="N34" i="28"/>
  <c r="O34" i="28"/>
  <c r="P34" i="28"/>
  <c r="Q34" i="28"/>
  <c r="B61" i="28"/>
  <c r="C61" i="28"/>
  <c r="D61" i="28"/>
  <c r="E61" i="28"/>
  <c r="F61" i="28"/>
  <c r="G61" i="28"/>
  <c r="H61" i="28"/>
  <c r="I61" i="28"/>
  <c r="J61" i="28"/>
  <c r="K61" i="28"/>
  <c r="L61" i="28"/>
  <c r="M61" i="28"/>
  <c r="N61" i="28"/>
  <c r="B66" i="28"/>
  <c r="C66" i="28"/>
  <c r="D66" i="28"/>
  <c r="E66" i="28"/>
  <c r="E93" i="28"/>
  <c r="B67" i="28"/>
  <c r="C67" i="28"/>
  <c r="D67" i="28"/>
  <c r="E67" i="28"/>
  <c r="B68" i="28"/>
  <c r="C68" i="28"/>
  <c r="D68" i="28"/>
  <c r="E68" i="28"/>
  <c r="B69" i="28"/>
  <c r="C69" i="28"/>
  <c r="D69" i="28"/>
  <c r="E69" i="28"/>
  <c r="B70" i="28"/>
  <c r="C70" i="28"/>
  <c r="D70" i="28"/>
  <c r="E70" i="28"/>
  <c r="B71" i="28"/>
  <c r="C71" i="28"/>
  <c r="D71" i="28"/>
  <c r="E71" i="28"/>
  <c r="B72" i="28"/>
  <c r="C72" i="28"/>
  <c r="D72" i="28"/>
  <c r="E72" i="28"/>
  <c r="B73" i="28"/>
  <c r="C73" i="28"/>
  <c r="D73" i="28"/>
  <c r="E73" i="28"/>
  <c r="B74" i="28"/>
  <c r="C74" i="28"/>
  <c r="D74" i="28"/>
  <c r="E74" i="28"/>
  <c r="B75" i="28"/>
  <c r="C75" i="28"/>
  <c r="D75" i="28"/>
  <c r="E75" i="28"/>
  <c r="B76" i="28"/>
  <c r="C76" i="28"/>
  <c r="D76" i="28"/>
  <c r="E76" i="28"/>
  <c r="B77" i="28"/>
  <c r="C77" i="28"/>
  <c r="D77" i="28"/>
  <c r="E77" i="28"/>
  <c r="B78" i="28"/>
  <c r="C78" i="28"/>
  <c r="D78" i="28"/>
  <c r="E78" i="28"/>
  <c r="B79" i="28"/>
  <c r="C79" i="28"/>
  <c r="D79" i="28"/>
  <c r="E79" i="28"/>
  <c r="B80" i="28"/>
  <c r="C80" i="28"/>
  <c r="D80" i="28"/>
  <c r="E80" i="28"/>
  <c r="B81" i="28"/>
  <c r="C81" i="28"/>
  <c r="D81" i="28"/>
  <c r="E81" i="28"/>
  <c r="B82" i="28"/>
  <c r="C82" i="28"/>
  <c r="D82" i="28"/>
  <c r="E82" i="28"/>
  <c r="B83" i="28"/>
  <c r="C83" i="28"/>
  <c r="D83" i="28"/>
  <c r="E83" i="28"/>
  <c r="B84" i="28"/>
  <c r="C84" i="28"/>
  <c r="D84" i="28"/>
  <c r="E84" i="28"/>
  <c r="B85" i="28"/>
  <c r="C85" i="28"/>
  <c r="D85" i="28"/>
  <c r="E85" i="28"/>
  <c r="B86" i="28"/>
  <c r="C86" i="28"/>
  <c r="D86" i="28"/>
  <c r="E86" i="28"/>
  <c r="B87" i="28"/>
  <c r="C87" i="28"/>
  <c r="D87" i="28"/>
  <c r="E87" i="28"/>
  <c r="B88" i="28"/>
  <c r="C88" i="28"/>
  <c r="D88" i="28"/>
  <c r="E88" i="28"/>
  <c r="B89" i="28"/>
  <c r="C89" i="28"/>
  <c r="D89" i="28"/>
  <c r="E89" i="28"/>
  <c r="B90" i="28"/>
  <c r="C90" i="28"/>
  <c r="D90" i="28"/>
  <c r="E90" i="28"/>
  <c r="B91" i="28"/>
  <c r="C91" i="28"/>
  <c r="D91" i="28"/>
  <c r="E91" i="28"/>
  <c r="B92" i="28"/>
  <c r="C92" i="28"/>
  <c r="D92" i="28"/>
  <c r="E92" i="28"/>
  <c r="B35" i="30"/>
  <c r="C35" i="30"/>
  <c r="B63" i="30"/>
  <c r="C63" i="30"/>
  <c r="B100" i="30"/>
  <c r="C100" i="30"/>
  <c r="N10" i="12"/>
  <c r="O10" i="12"/>
  <c r="N13" i="12"/>
  <c r="O13" i="12"/>
  <c r="O14" i="12"/>
  <c r="B14" i="12"/>
  <c r="C14" i="12"/>
  <c r="D14" i="12"/>
  <c r="E14" i="12"/>
  <c r="F14" i="12"/>
  <c r="G14" i="12"/>
  <c r="H14" i="12"/>
  <c r="I14" i="12"/>
  <c r="J14" i="12"/>
  <c r="K14" i="12"/>
  <c r="L14" i="12"/>
  <c r="M14" i="12"/>
  <c r="N14" i="12"/>
  <c r="J7" i="15"/>
  <c r="K7" i="15"/>
  <c r="K14" i="15"/>
  <c r="J8" i="15"/>
  <c r="K8" i="15"/>
  <c r="J9" i="15"/>
  <c r="K9" i="15"/>
  <c r="J10" i="15"/>
  <c r="K10" i="15"/>
  <c r="J11" i="15"/>
  <c r="K11" i="15"/>
  <c r="J12" i="15"/>
  <c r="K12" i="15"/>
  <c r="J13" i="15"/>
  <c r="K13" i="15"/>
  <c r="B14" i="15"/>
  <c r="C14" i="15"/>
  <c r="D14" i="15"/>
  <c r="E14" i="15"/>
  <c r="F14" i="15"/>
  <c r="G14" i="15"/>
  <c r="H14" i="15"/>
  <c r="I14" i="15"/>
  <c r="J14" i="15"/>
  <c r="B10" i="17"/>
  <c r="C10" i="17"/>
  <c r="D10" i="17"/>
  <c r="E10" i="17"/>
  <c r="F10" i="17"/>
  <c r="G10" i="17"/>
  <c r="H10" i="17"/>
  <c r="I10" i="17"/>
  <c r="B23" i="17"/>
  <c r="C23" i="17"/>
  <c r="D23" i="17"/>
  <c r="E23" i="17"/>
  <c r="F23" i="17"/>
  <c r="G23" i="17"/>
  <c r="H23" i="17"/>
  <c r="I23" i="17"/>
  <c r="J23" i="17"/>
  <c r="K23" i="17"/>
  <c r="B11" i="18"/>
  <c r="C11" i="18"/>
  <c r="D11" i="18"/>
  <c r="E11" i="18"/>
  <c r="F11" i="18"/>
  <c r="G11" i="18"/>
  <c r="H11" i="18"/>
  <c r="I11" i="18"/>
  <c r="B12" i="19"/>
  <c r="C12" i="19"/>
  <c r="D12" i="19"/>
  <c r="E12" i="19"/>
  <c r="F12" i="19"/>
  <c r="G12" i="19"/>
  <c r="H12" i="19"/>
  <c r="I12" i="19"/>
  <c r="J12" i="19"/>
  <c r="K12" i="19"/>
  <c r="L12" i="19"/>
  <c r="M12" i="19"/>
  <c r="N12" i="19"/>
  <c r="O12" i="19"/>
  <c r="C14" i="20"/>
  <c r="C18" i="20"/>
  <c r="C22" i="20"/>
  <c r="C26" i="20"/>
  <c r="C30" i="20"/>
  <c r="C35" i="20"/>
  <c r="T7" i="21"/>
  <c r="T8" i="21"/>
  <c r="T9" i="21"/>
  <c r="T10" i="21"/>
  <c r="T11" i="21"/>
  <c r="T12" i="21"/>
  <c r="T21" i="21"/>
  <c r="T13" i="21"/>
  <c r="T14" i="21"/>
  <c r="T15" i="21"/>
  <c r="T16" i="21"/>
  <c r="T17" i="21"/>
  <c r="T18" i="21"/>
  <c r="T19" i="21"/>
  <c r="T20" i="21"/>
  <c r="B21" i="21"/>
  <c r="C21" i="21"/>
  <c r="D21" i="21"/>
  <c r="E21" i="21"/>
  <c r="F21" i="21"/>
  <c r="G21" i="21"/>
  <c r="H21" i="21"/>
  <c r="I21" i="21"/>
  <c r="J21" i="21"/>
  <c r="K21" i="21"/>
  <c r="L21" i="21"/>
  <c r="M21" i="21"/>
  <c r="N21" i="21"/>
  <c r="O21" i="21"/>
  <c r="P21" i="21"/>
  <c r="Q21" i="21"/>
  <c r="R21" i="21"/>
  <c r="S21" i="21"/>
  <c r="T7" i="22"/>
  <c r="T8" i="22"/>
  <c r="T9" i="22"/>
  <c r="T10" i="22"/>
  <c r="T11" i="22"/>
  <c r="T25" i="22"/>
  <c r="T12" i="22"/>
  <c r="T13" i="22"/>
  <c r="T14" i="22"/>
  <c r="T15" i="22"/>
  <c r="T16" i="22"/>
  <c r="T17" i="22"/>
  <c r="T18" i="22"/>
  <c r="T19" i="22"/>
  <c r="T20" i="22"/>
  <c r="T21" i="22"/>
  <c r="T22" i="22"/>
  <c r="T23" i="22"/>
  <c r="T24" i="22"/>
  <c r="B25" i="22"/>
  <c r="C25" i="22"/>
  <c r="D25" i="22"/>
  <c r="E25" i="22"/>
  <c r="F25" i="22"/>
  <c r="G25" i="22"/>
  <c r="H25" i="22"/>
  <c r="I25" i="22"/>
  <c r="J25" i="22"/>
  <c r="K25" i="22"/>
  <c r="L25" i="22"/>
  <c r="M25" i="22"/>
  <c r="N25" i="22"/>
  <c r="O25" i="22"/>
  <c r="P25" i="22"/>
  <c r="Q25" i="22"/>
  <c r="R25" i="22"/>
  <c r="S25" i="22"/>
  <c r="V7" i="23"/>
  <c r="V38" i="23"/>
  <c r="V8" i="23"/>
  <c r="V9" i="23"/>
  <c r="V10" i="23"/>
  <c r="V11" i="23"/>
  <c r="V12" i="23"/>
  <c r="V13" i="23"/>
  <c r="V14" i="23"/>
  <c r="V15" i="23"/>
  <c r="V16" i="23"/>
  <c r="V17" i="23"/>
  <c r="V18" i="23"/>
  <c r="V19" i="23"/>
  <c r="V20" i="23"/>
  <c r="V21" i="23"/>
  <c r="V22" i="23"/>
  <c r="V23" i="23"/>
  <c r="V24" i="23"/>
  <c r="V25" i="23"/>
  <c r="V26" i="23"/>
  <c r="V27" i="23"/>
  <c r="V28" i="23"/>
  <c r="V29" i="23"/>
  <c r="V30" i="23"/>
  <c r="V31" i="23"/>
  <c r="V32" i="23"/>
  <c r="V33" i="23"/>
  <c r="V34" i="23"/>
  <c r="V35" i="23"/>
  <c r="V36" i="23"/>
  <c r="V37" i="23"/>
  <c r="B38" i="23"/>
  <c r="C38" i="23"/>
  <c r="D38" i="23"/>
  <c r="E38" i="23"/>
  <c r="F38" i="23"/>
  <c r="G38" i="23"/>
  <c r="H38" i="23"/>
  <c r="I38" i="23"/>
  <c r="J38" i="23"/>
  <c r="K38" i="23"/>
  <c r="L38" i="23"/>
  <c r="M38" i="23"/>
  <c r="N38" i="23"/>
  <c r="O38" i="23"/>
  <c r="P38" i="23"/>
  <c r="Q38" i="23"/>
  <c r="R38" i="23"/>
  <c r="S38" i="23"/>
  <c r="T38" i="23"/>
  <c r="U38" i="23"/>
  <c r="Z7" i="24"/>
  <c r="Z38"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B38" i="24"/>
  <c r="C38" i="24"/>
  <c r="D38" i="24"/>
  <c r="E38" i="24"/>
  <c r="F38" i="24"/>
  <c r="G38" i="24"/>
  <c r="H38" i="24"/>
  <c r="I38" i="24"/>
  <c r="J38" i="24"/>
  <c r="K38" i="24"/>
  <c r="L38" i="24"/>
  <c r="M38" i="24"/>
  <c r="N38" i="24"/>
  <c r="O38" i="24"/>
  <c r="P38" i="24"/>
  <c r="Q38" i="24"/>
  <c r="R38" i="24"/>
  <c r="S38" i="24"/>
  <c r="T38" i="24"/>
  <c r="U38" i="24"/>
  <c r="V38" i="24"/>
  <c r="W38" i="24"/>
  <c r="X38" i="24"/>
  <c r="Y38" i="24"/>
  <c r="N7" i="25"/>
  <c r="N8" i="25"/>
  <c r="N9" i="25"/>
  <c r="N10" i="25"/>
  <c r="N11" i="25"/>
  <c r="N12" i="25"/>
  <c r="N13" i="25"/>
  <c r="N14" i="25"/>
  <c r="N15" i="25"/>
  <c r="N16" i="25"/>
  <c r="N17" i="25"/>
  <c r="N18" i="25"/>
  <c r="N19" i="25"/>
  <c r="N20" i="25"/>
  <c r="N21" i="25"/>
  <c r="N22" i="25"/>
  <c r="N23" i="25"/>
  <c r="N24" i="25"/>
  <c r="N25" i="25"/>
  <c r="N26" i="25"/>
  <c r="N38" i="25"/>
  <c r="N27" i="25"/>
  <c r="N28" i="25"/>
  <c r="N29" i="25"/>
  <c r="N30" i="25"/>
  <c r="N31" i="25"/>
  <c r="N32" i="25"/>
  <c r="N33" i="25"/>
  <c r="N34" i="25"/>
  <c r="N35" i="25"/>
  <c r="N36" i="25"/>
  <c r="N37" i="25"/>
  <c r="B38" i="25"/>
  <c r="C38" i="25"/>
  <c r="D38" i="25"/>
  <c r="E38" i="25"/>
  <c r="F38" i="25"/>
  <c r="G38" i="25"/>
  <c r="H38" i="25"/>
  <c r="I38" i="25"/>
  <c r="J38" i="25"/>
  <c r="K38" i="25"/>
  <c r="L38" i="25"/>
  <c r="M38" i="25"/>
  <c r="J41" i="11"/>
  <c r="J12" i="11"/>
  <c r="I41" i="11"/>
</calcChain>
</file>

<file path=xl/sharedStrings.xml><?xml version="1.0" encoding="utf-8"?>
<sst xmlns="http://schemas.openxmlformats.org/spreadsheetml/2006/main" count="2132" uniqueCount="894">
  <si>
    <t>Stampa  Intero Modello  in data : 25/1/2025</t>
  </si>
  <si>
    <t xml:space="preserve">Tipo Rilevazione : </t>
  </si>
  <si>
    <t>CONSUNTIVAZIONE SPESE</t>
  </si>
  <si>
    <t xml:space="preserve">Anno : </t>
  </si>
  <si>
    <t>2023</t>
  </si>
  <si>
    <t xml:space="preserve">Tipo Istituzione : </t>
  </si>
  <si>
    <t>UNITA' SANITARIE LOCALI</t>
  </si>
  <si>
    <t xml:space="preserve">Istituzione : </t>
  </si>
  <si>
    <t>10330 - AZIENDA REGIONALE EMERGENZA SANITARIA - ARES 118</t>
  </si>
  <si>
    <t xml:space="preserve">Contratto : </t>
  </si>
  <si>
    <t>SERVIZIO SANITARIO NAZIONALE</t>
  </si>
  <si>
    <t/>
  </si>
  <si>
    <t>T1</t>
  </si>
  <si>
    <t>T1a</t>
  </si>
  <si>
    <t>T1b</t>
  </si>
  <si>
    <t>T1c</t>
  </si>
  <si>
    <t>T1cbis</t>
  </si>
  <si>
    <t>T1d</t>
  </si>
  <si>
    <t>T1e</t>
  </si>
  <si>
    <t>T1f</t>
  </si>
  <si>
    <t>T1g</t>
  </si>
  <si>
    <t>T1sd</t>
  </si>
  <si>
    <t>T2</t>
  </si>
  <si>
    <t>T2a</t>
  </si>
  <si>
    <t>T3</t>
  </si>
  <si>
    <t>T4</t>
  </si>
  <si>
    <t>T5</t>
  </si>
  <si>
    <t>T6</t>
  </si>
  <si>
    <t>T7</t>
  </si>
  <si>
    <t>T8</t>
  </si>
  <si>
    <t>T9</t>
  </si>
  <si>
    <t>T10</t>
  </si>
  <si>
    <t>T11</t>
  </si>
  <si>
    <t>T12</t>
  </si>
  <si>
    <t>T13</t>
  </si>
  <si>
    <t>T14</t>
  </si>
  <si>
    <t>T15</t>
  </si>
  <si>
    <t>S1</t>
  </si>
  <si>
    <t>S1A</t>
  </si>
  <si>
    <t>SICI</t>
  </si>
  <si>
    <t>TFAM</t>
  </si>
  <si>
    <t>Tab.Ric.</t>
  </si>
  <si>
    <t>Tenute all'invio</t>
  </si>
  <si>
    <t>X</t>
  </si>
  <si>
    <t>Dichiarate</t>
  </si>
  <si>
    <t>Inviate</t>
  </si>
  <si>
    <t>Il Modello inviato risulta certificato in data : 15/11/2024</t>
  </si>
  <si>
    <t>Il Modello inviato è stato certificato la prima volta in data : 13/11/2024</t>
  </si>
  <si>
    <t>Riepilogo Anomalie</t>
  </si>
  <si>
    <t>NSIS</t>
  </si>
  <si>
    <t>SQ1</t>
  </si>
  <si>
    <t>SQ2</t>
  </si>
  <si>
    <t>SQ3</t>
  </si>
  <si>
    <t>SQ4</t>
  </si>
  <si>
    <t>SQ5</t>
  </si>
  <si>
    <t>SQ6</t>
  </si>
  <si>
    <t>SQ7</t>
  </si>
  <si>
    <t>SQ8</t>
  </si>
  <si>
    <t>SQ9</t>
  </si>
  <si>
    <t>SQ10</t>
  </si>
  <si>
    <t>Stato</t>
  </si>
  <si>
    <t>NO</t>
  </si>
  <si>
    <t>IN1</t>
  </si>
  <si>
    <t>IN2</t>
  </si>
  <si>
    <t>IN3</t>
  </si>
  <si>
    <t>IN4</t>
  </si>
  <si>
    <t>IN5</t>
  </si>
  <si>
    <t>IN6</t>
  </si>
  <si>
    <t>IN7</t>
  </si>
  <si>
    <t>IN8</t>
  </si>
  <si>
    <t>IN9</t>
  </si>
  <si>
    <t>IN10</t>
  </si>
  <si>
    <t>IN11</t>
  </si>
  <si>
    <t>IN12</t>
  </si>
  <si>
    <t>IN13</t>
  </si>
  <si>
    <t>IN14</t>
  </si>
  <si>
    <t>IN15</t>
  </si>
  <si>
    <t>IN16</t>
  </si>
  <si>
    <t>IN17</t>
  </si>
  <si>
    <t>Qualora presenti, il dettaglio delle anomalie e delle giustificazioni addotte dall'amministrazione alle incongruenze è riportato nel "PDF delle anomalie" che dovrà essere presentato all'Organo di controllo contestualmente al presente modello del Conto annuale</t>
  </si>
  <si>
    <t xml:space="preserve">
"Giustificazione presente" se lo stato ha valore GP;
</t>
  </si>
  <si>
    <t xml:space="preserve">"Accettata con riserva" se lo stato ha valore GR;
</t>
  </si>
  <si>
    <t xml:space="preserve">"Accettata" se lo stato ha valore GA;
</t>
  </si>
  <si>
    <t xml:space="preserve">"Non applicabile per il contratto corrente" se lo stato ha valore "-";
</t>
  </si>
  <si>
    <t>Commenti Organi Di Controllo</t>
  </si>
  <si>
    <t>Nessun commento inserito degli organi di controllo</t>
  </si>
  <si>
    <t>Personale a tempo indeterminato (Tab.1) - Dati riepilogativi dell'ultimo triennio</t>
  </si>
  <si>
    <t xml:space="preserve">Gli aggiornamenti dei prospetti del riepilogo triennale saranno visibili dal giorno successivo a quello di salvataggio delle tabelle. </t>
  </si>
  <si>
    <t>Data ultimo aggiornamento dei valori calcolati: 25/01/2025 01:21:52</t>
  </si>
  <si>
    <t>Gli aggiornamenti dei prospetti del riepilogo triennale vengono effettuati solo per gli ultimi 3 anni di rilevazione</t>
  </si>
  <si>
    <t>Personale a tempo indeterminato al 31.12 (Tab. 1)</t>
  </si>
  <si>
    <t>Numero Mensilità / 12</t>
  </si>
  <si>
    <t>Spese per retribuzioni lorde (Tab. 12+13)</t>
  </si>
  <si>
    <t>di cui arretrati anni precedenti (Tab. 12+13)</t>
  </si>
  <si>
    <t>2021</t>
  </si>
  <si>
    <t>2022</t>
  </si>
  <si>
    <t>DIRETTORI GENERALI</t>
  </si>
  <si>
    <t>MEDICI</t>
  </si>
  <si>
    <t>FARMACISTI</t>
  </si>
  <si>
    <t>PSICOLOGI</t>
  </si>
  <si>
    <t>DIRIGENTI PROFESSIONI SANITARIE</t>
  </si>
  <si>
    <t>DIR. RUOLO PROFESSIONALE</t>
  </si>
  <si>
    <t>DIR. RUOLO TECNICO</t>
  </si>
  <si>
    <t>DIR. RUOLO AMMINISTRATIVO</t>
  </si>
  <si>
    <t>PROFESSIONISTI DELLA SALUTE E FUNZIONARI</t>
  </si>
  <si>
    <t>ASSISTENTI</t>
  </si>
  <si>
    <t>OPERATORI</t>
  </si>
  <si>
    <t>PERSONALE DI SUPPORTO</t>
  </si>
  <si>
    <t>Totale</t>
  </si>
  <si>
    <t>Tabella 14</t>
  </si>
  <si>
    <t>Totale costo annuo del lavoro(Tab. 12+13+14)</t>
  </si>
  <si>
    <t>Personale a tempo indeterminato (Tab.1) - Spese medie pro-capite annue in euro dell'ultimo triennio</t>
  </si>
  <si>
    <t>Mensilità/12</t>
  </si>
  <si>
    <t>Spese medie escluso arretrati a.p. (Tab. 12+13)</t>
  </si>
  <si>
    <t>Spese medie per competenze fisse escluso arretrati a.p. (Tab.12)</t>
  </si>
  <si>
    <t>Spese medie per competenze accessorie escluso arretrati a.p. (Tab.13)</t>
  </si>
  <si>
    <t>Valori medi per arretrati a.p. di Tab.12</t>
  </si>
  <si>
    <t>Valori medi per arretrati a.p. di Tab.13</t>
  </si>
  <si>
    <t>9,17</t>
  </si>
  <si>
    <t>8,92</t>
  </si>
  <si>
    <t>10</t>
  </si>
  <si>
    <t>0,25</t>
  </si>
  <si>
    <t>1</t>
  </si>
  <si>
    <t>2,58</t>
  </si>
  <si>
    <t>3,67</t>
  </si>
  <si>
    <t>3,27</t>
  </si>
  <si>
    <t>3</t>
  </si>
  <si>
    <t>2,76</t>
  </si>
  <si>
    <t>2,67</t>
  </si>
  <si>
    <t>108,59</t>
  </si>
  <si>
    <t>95,95</t>
  </si>
  <si>
    <t>97,11</t>
  </si>
  <si>
    <t>PROFILI RUOLO SANITARIO - PERSONALE INFERMIERISTICO</t>
  </si>
  <si>
    <t>916,36</t>
  </si>
  <si>
    <t>1.139,37</t>
  </si>
  <si>
    <t>PROFILI RUOLO TECNICO</t>
  </si>
  <si>
    <t>760,64</t>
  </si>
  <si>
    <t>885,72</t>
  </si>
  <si>
    <t>PROFILI RUOLO AMMINISTRATIVO</t>
  </si>
  <si>
    <t>70,21</t>
  </si>
  <si>
    <t>74,67</t>
  </si>
  <si>
    <t>1.119,29</t>
  </si>
  <si>
    <t>157,19</t>
  </si>
  <si>
    <t>555,79</t>
  </si>
  <si>
    <t>187,34</t>
  </si>
  <si>
    <t>1.875,54</t>
  </si>
  <si>
    <t>2.216,31</t>
  </si>
  <si>
    <t>2.138,65</t>
  </si>
  <si>
    <t>1. Le spese medie annue per ciascuna Categoria sono calcolate dividendo il totale delle spese delle qualifiche appartenenti alla categoria per le unità di riferimento (mensilità della tabella 12 / 12) della stessa categoria.</t>
  </si>
  <si>
    <t>2. Le Spese medie annue per Istituzione sono calcolate come la somma su tutte le categorie del prodotto di ciascun valore medio * mensilità/12 divisa per il totale delle mensilità/12 sommate su tutte le categorie dell'Istituzione.</t>
  </si>
  <si>
    <t>n.c: non calcolabile per mancanza di mensilità attribuite alla categoria</t>
  </si>
  <si>
    <t>Giorni medi assenza  - Dati riepilogativi dell'ultimo triennio</t>
  </si>
  <si>
    <t>PERSONALE</t>
  </si>
  <si>
    <t>GIORNI ASSENZA MEDI ANNUI</t>
  </si>
  <si>
    <t>Presenti di riferimento</t>
  </si>
  <si>
    <t>Ferie</t>
  </si>
  <si>
    <t>Assenza malattia retribuita</t>
  </si>
  <si>
    <t>Altre assenze (meno formazione)</t>
  </si>
  <si>
    <t>Totale personale a t. indeterminato al 31.12  (Tab. 1) o Valore Medio (1)</t>
  </si>
  <si>
    <t>(1) Presenti di riferimento per determinare i gg di assenza: personale presente al 31.12 di tabella 1 - personale comandato/distaccato fuori ruolo, in esonero e in convenzione dell'amministrazione di tabella 3 + personale comandato/distaccato fuori ruolo esterno e in convenzione esterna di tabella 3</t>
  </si>
  <si>
    <t>n.c: non calcolabile per mancanza di presenti di riferimento</t>
  </si>
  <si>
    <t>Personale Flessibile (Tab.2 e SI1) - Dati riepilogativi dell'ultimo triennio</t>
  </si>
  <si>
    <t>Personale Flessibile (Tab.2A) - Dati riepilogativi dell'ultimo triennio</t>
  </si>
  <si>
    <t>Personale a tempo determinato n. dipendenti T2A</t>
  </si>
  <si>
    <t>Personale con contratti di collaborazione coordinata e continuativa (fino al 2022)</t>
  </si>
  <si>
    <t>-</t>
  </si>
  <si>
    <t>MD - MEDICI</t>
  </si>
  <si>
    <t>PL - PSICOLOGI</t>
  </si>
  <si>
    <t>SI - PROFILI RUOLO SANITARIO - PERSONALE INFERMIERISTICO</t>
  </si>
  <si>
    <t>DT - DIR. RUOLO TECNICO</t>
  </si>
  <si>
    <t>LT - PROFILI RUOLO TECNICO</t>
  </si>
  <si>
    <t>DA - DIR. RUOLO AMMINISTRATIVO</t>
  </si>
  <si>
    <t>LA - PROFILI RUOLO AMMINISTRATIVO</t>
  </si>
  <si>
    <t>PF - PROFESSIONISTI DELLA SALUTE E FUNZIONARI</t>
  </si>
  <si>
    <t>TOTALE</t>
  </si>
  <si>
    <t>PERSONALE (Tab.2 e SI1)</t>
  </si>
  <si>
    <t>Costo del lavoro (in euro)(Tab.14)</t>
  </si>
  <si>
    <t>Spese/costi medi pro-capite(in euro)</t>
  </si>
  <si>
    <t>Unità/n.contratti</t>
  </si>
  <si>
    <t>valori annui lordi</t>
  </si>
  <si>
    <t>Personale a tempo determinato</t>
  </si>
  <si>
    <t>Retribuzioni, codice P015</t>
  </si>
  <si>
    <t>valore medio</t>
  </si>
  <si>
    <t>L.S.U./L.P.U.</t>
  </si>
  <si>
    <t>Retribuzioni, codice P065</t>
  </si>
  <si>
    <t>Lavoratori Interinali</t>
  </si>
  <si>
    <t>Retribuzioni, codice L105+P062</t>
  </si>
  <si>
    <t>Con Contratti formazione lavoro</t>
  </si>
  <si>
    <t>Retribuzioni, codice P016</t>
  </si>
  <si>
    <t>N. contratti collaborazioni professionali (co.co.co. fino al 2022)</t>
  </si>
  <si>
    <t>Oneri per collaborazioni professionali codice L111 (Oneri per co.co.co. L108 fino al 2022)</t>
  </si>
  <si>
    <t>valore medio riferito ai contratti di collaborazione professionale attivi nell'anno (co.co.co. fino al 2022)</t>
  </si>
  <si>
    <t>N. incarichi di studio/ricerca e di consulenza (SI1)</t>
  </si>
  <si>
    <t>Oneri per incarichi di studio, ricerca e consulenza codice L112 (L109 fino al 2022)</t>
  </si>
  <si>
    <t>valore medio riferito agli incarichi attivi nell'anno</t>
  </si>
  <si>
    <t>N. contratti per prestazioni professionali consistenti nella resa di servizi o adempimenti obbligatori per legge (SI1)</t>
  </si>
  <si>
    <t>Oneri per contratti resa servizi o adempimenti obbligatori per legge (codice L115)</t>
  </si>
  <si>
    <t>Valore medio pro-capite della spesa non calcolabile se il personale di riferimento/contratti è uguale a zero</t>
  </si>
  <si>
    <t>Contrattazione Integrativa - Dati riepilogativi dell'ultimo triennio</t>
  </si>
  <si>
    <t>Macrocategoria</t>
  </si>
  <si>
    <t>Fondo</t>
  </si>
  <si>
    <t>Risorse per il finanziamento del fondo (voci di entrata)</t>
  </si>
  <si>
    <t>Utilizzo del fondo (voci di uscita)</t>
  </si>
  <si>
    <t>DIRIGENTI SANITARI</t>
  </si>
  <si>
    <t>Fondo per la retribuzione degli incarichi</t>
  </si>
  <si>
    <t>2.299.355</t>
  </si>
  <si>
    <t>0</t>
  </si>
  <si>
    <t>2.289.244</t>
  </si>
  <si>
    <t>1.753.417</t>
  </si>
  <si>
    <t>1.664.363</t>
  </si>
  <si>
    <t>1.906.054</t>
  </si>
  <si>
    <t>Fondo per la retribuzione di risultato</t>
  </si>
  <si>
    <t>195.802</t>
  </si>
  <si>
    <t>181.264</t>
  </si>
  <si>
    <t>Fondo per la retribuzione delle condizioni di lavoro</t>
  </si>
  <si>
    <t>1.941.499</t>
  </si>
  <si>
    <t>1.941.500</t>
  </si>
  <si>
    <t>1.269.205</t>
  </si>
  <si>
    <t>1.152.908</t>
  </si>
  <si>
    <t>1.168.657</t>
  </si>
  <si>
    <t>PERSONALE NON DIRIGENTE</t>
  </si>
  <si>
    <t>Fondo condizioni di lavoro e incarichi</t>
  </si>
  <si>
    <t>20.933.546</t>
  </si>
  <si>
    <t>24.502.775</t>
  </si>
  <si>
    <t>15.599.117</t>
  </si>
  <si>
    <t>17.690.633</t>
  </si>
  <si>
    <t>Fondo premialità e fasce</t>
  </si>
  <si>
    <t>6.953.801</t>
  </si>
  <si>
    <t>8.126.687</t>
  </si>
  <si>
    <t>5.561.594</t>
  </si>
  <si>
    <t>5.832.909</t>
  </si>
  <si>
    <t>Trattamento accessorio ruolo Ricerca IRCCS/IZS</t>
  </si>
  <si>
    <t>Fondo incarichi, progressioni economiche e indennità professionali</t>
  </si>
  <si>
    <t>9.422.175</t>
  </si>
  <si>
    <t>6.534.926</t>
  </si>
  <si>
    <t>Fondo premialità e condizioni di lavoro</t>
  </si>
  <si>
    <t>22.956.868</t>
  </si>
  <si>
    <t>17.600.608</t>
  </si>
  <si>
    <t>DIRIGENTI PROFESSIONALI, TECNICI E AMMINISTRATIVI</t>
  </si>
  <si>
    <t>Fondo retribuzione di posizione</t>
  </si>
  <si>
    <t>424.509</t>
  </si>
  <si>
    <t>403.299</t>
  </si>
  <si>
    <t>410.123</t>
  </si>
  <si>
    <t>252.029</t>
  </si>
  <si>
    <t>239.089</t>
  </si>
  <si>
    <t>329.869</t>
  </si>
  <si>
    <t>Fondo retribuzione di risultato e altri trattamenti accessori</t>
  </si>
  <si>
    <t>126.107</t>
  </si>
  <si>
    <t>128.347</t>
  </si>
  <si>
    <t>122.372</t>
  </si>
  <si>
    <t>Visualizzazione Limite 2016</t>
  </si>
  <si>
    <t>Il sistema controlla che il totale delle risorse della T15, detratte le voci non soggette alla verifica al limite 2016 indicate nella voce LEG398, sia inferiore al limite 2016 indicato nella voce LEG428, con tolleranza di 1000 €.</t>
  </si>
  <si>
    <t>Voce</t>
  </si>
  <si>
    <t>Totale Amministrazione</t>
  </si>
  <si>
    <t>Totale risorse tabella 15</t>
  </si>
  <si>
    <t>4412008</t>
  </si>
  <si>
    <t>532495</t>
  </si>
  <si>
    <t>32379043</t>
  </si>
  <si>
    <t>37323546</t>
  </si>
  <si>
    <t>Totale voci non rilevanti ai fini della verifica del limite 2016 (#)</t>
  </si>
  <si>
    <t>Totale risorse soggette alla verifica del limite (a-b)</t>
  </si>
  <si>
    <t>Limite 2016 di cui all'articolo 23, comma 2 del DLgs 75/2017 (##)</t>
  </si>
  <si>
    <t>Coerenza con tolleranza di 1000 €</t>
  </si>
  <si>
    <t>OK</t>
  </si>
  <si>
    <t>(#) Voce LEG398 della scheda SICI della corrispondente macro-categoria</t>
  </si>
  <si>
    <t>(##) Voce LEG428 della scheda SICI della corrispondente macro-categoria</t>
  </si>
  <si>
    <t>Scheda Informativa 1</t>
  </si>
  <si>
    <t xml:space="preserve">Partita IVA : </t>
  </si>
  <si>
    <t>08173691000</t>
  </si>
  <si>
    <t xml:space="preserve">Codice Fiscale : </t>
  </si>
  <si>
    <t xml:space="preserve">Telefono : </t>
  </si>
  <si>
    <t>0653082305</t>
  </si>
  <si>
    <t xml:space="preserve">Email : </t>
  </si>
  <si>
    <t>dirgen@ares118.it</t>
  </si>
  <si>
    <t xml:space="preserve">Via : </t>
  </si>
  <si>
    <t>VIA PORTUENSE, 332</t>
  </si>
  <si>
    <t xml:space="preserve">Numero Civico : </t>
  </si>
  <si>
    <t>240</t>
  </si>
  <si>
    <t xml:space="preserve">C.A.P. : </t>
  </si>
  <si>
    <t>00149</t>
  </si>
  <si>
    <t xml:space="preserve">Città : </t>
  </si>
  <si>
    <t>ROMA</t>
  </si>
  <si>
    <t xml:space="preserve">Provincia : </t>
  </si>
  <si>
    <t>RM</t>
  </si>
  <si>
    <t xml:space="preserve">Codice Catastale : </t>
  </si>
  <si>
    <t>H501</t>
  </si>
  <si>
    <t xml:space="preserve">Indirizzo pagina web dell'ente : </t>
  </si>
  <si>
    <t>www.ares118.it</t>
  </si>
  <si>
    <t>Responsabile del Procedimento Amministrativo di cui alla legge 7/8/90, N.241 Capo II</t>
  </si>
  <si>
    <t>Cognome</t>
  </si>
  <si>
    <t>Nome</t>
  </si>
  <si>
    <t>Telefono</t>
  </si>
  <si>
    <t>EMail</t>
  </si>
  <si>
    <t>MARIUCCI</t>
  </si>
  <si>
    <t>LUISA</t>
  </si>
  <si>
    <t>0653082414</t>
  </si>
  <si>
    <t>lmariucci@ares118.it</t>
  </si>
  <si>
    <t>Referente da contattare</t>
  </si>
  <si>
    <t>SEVERINI</t>
  </si>
  <si>
    <t>CLAUDIO</t>
  </si>
  <si>
    <t>0653082348</t>
  </si>
  <si>
    <t>cseverini@ares118.it</t>
  </si>
  <si>
    <t>Riepilogo Domande Presenti Nella Circolare</t>
  </si>
  <si>
    <t>I modelli debbono essere sottoscritti dai revisori dei conti</t>
  </si>
  <si>
    <t xml:space="preserve">Domande presenti in circolare : </t>
  </si>
  <si>
    <t>SPESA DI PERSONALE AUTORIZZATA DALLA REGIONE NELL'ANNO DI RILEVAZIONE AI SENSI DELLA NORMATIVA VIGENTE IN MATERIA</t>
  </si>
  <si>
    <t>125898530</t>
  </si>
  <si>
    <t>INDICARE IL NUMERO DEI CONTRATTI DI COLLABORAZIONE PROFESSIONALE.</t>
  </si>
  <si>
    <t>26</t>
  </si>
  <si>
    <t>INDICARE IL NUMERO DEGLI INCARICHI DI STUDIO, RICERCA E CONSULENZA.</t>
  </si>
  <si>
    <t>79</t>
  </si>
  <si>
    <t>INDICARE IL NUMERO DI CONTRATTI PER PRESTAZIONI PROFESSIONALI CONSISTENTI NELLA RESA DI SERVIZI O ADEMPIMENTI OBBLIGATORI PER LEGGE.</t>
  </si>
  <si>
    <t>Numero di unità di personale a tempo indeterminato che al 31/12 appartiene alle categorie protette</t>
  </si>
  <si>
    <t>INDICARE IL TOTALE DELLE SOMME TRATTENUTE AI DIPENDENTI NELL'ANNO DI RILEVAZIONE PER LE ASSENZE PER MALATTIA IN APPLICAZIONE DELL'ART. 71 DEL D.L. N. 112 DEL 25/06/2008 CONVERTITO IN L. 133/2008.</t>
  </si>
  <si>
    <t>200657</t>
  </si>
  <si>
    <t>QUANTI SONO I DIPENDENTI AL 31.12 IN ASPETTATIVA PER DOTTORATO DI RICERCA CON RETRIBUZIONE A CARICO DELL'AMMINISTRAZIONE AI SENSI DELL'ARTICOLO 2 DELLA LEGGE 476/1984 E S.M.?</t>
  </si>
  <si>
    <t>QUANTE PERSONE SONO STATE IMPIEGATE NELL'ANNO(TEMPO DETER.,COLLABORAZIONI PROFES.,INCARICHI O ALTRI TIPI DI LAV.FLESSIBILE)IL CUI COSTO È TOTALMENTE SOSTENUTO CON FINANZ.ESTERNI DELL'U.E.O DI PRIVATI?</t>
  </si>
  <si>
    <t>INDICARE IL NUMERO DELLE UNITÀ RILEVATE IN TABELLA 1 TRA I "PRESENTI AL 31.12" CHE RISULTAVANO TITOLARI DI PERMESSI PER LEGGE N. 104/92.</t>
  </si>
  <si>
    <t>299</t>
  </si>
  <si>
    <t>INDICARE IL NUMERO DELLE UNITÀ RILEVATE IN TABELLA 1 TRA I "PRESENTI AL 31.12" CHE RISULTAVANO TITOLARI DI PERMESSI AI SENSI DELL'ART. 42, C.5 D.LGS.151/2001 E S.M.</t>
  </si>
  <si>
    <t>50</t>
  </si>
  <si>
    <t>INDICARE IL NUMERO DEI MEDICI CONVENZIONATI CUI È STATO CONFERITO L'INCARICO DI DIRETTORE DI DISTRETTO AI SENSI DELL'ART. 3-SEXIES, COMMA 3, DEL D.LGS. 502/92.</t>
  </si>
  <si>
    <t>INDICARE IL COSTO DEI MEDICI CONVENZIONATI CUI È STATO CONFERITO L'INCARICO DI DIRETTORE DI DISTRETTO AI SENSI DELL'ART. 3-SEXIES, COMMA 3, DEL D.LGS. 502/92.</t>
  </si>
  <si>
    <t>INDICARE IL NUMERO DEL PERSONALE RELIGIOSO CHE SULLA BASE DI SPECIFICHE CONVENZIONI PRESTA SERVIZIO PRESSO LA STRUTTURA SANITARIA</t>
  </si>
  <si>
    <t>INDICARE IL COSTO DEL PERSONALE RELIGIOSO CHE SULLA BASE DI SPECIFICHE CONVENZIONI PRESTA SERVIZIO PRESSO LA STRUTTURA SANITARIA</t>
  </si>
  <si>
    <t>NUMERO DI CONVENZIONI IN VIGORE NEL CORSO DELL'ANNO PER L'UTILIZZO DI PERSONALE PROVENIENTE DA ALTRE AMMINISTRAZIONI PUBBLICHE</t>
  </si>
  <si>
    <t>6</t>
  </si>
  <si>
    <t>UNITÀ DI PERS.DIRIGENTE PRESENTI IN TABELLA 1 PER LE QUALI SUSSISTE UN GIUDIZIO DI IDONEITÀ CONDIZIONATA ALLA MANSIONE EX ART. 41,C.6, LETT.B) D.LGS. 81/2008 CON SOLO RIFERIMENTO ALLE LIMITAZIONI</t>
  </si>
  <si>
    <t>UNITÀ DI PERSONALE DIRIGENTE DI CUI ALLA PRECEDENTE DOMANDA PER LE QUALI IL GIUDIZIO DI IDONEITÀ CONDIZIONATA HA DETERMINATO L'ESCLUSIONE DALLA TURNAZIONE SULLE 24/ORE E DALLA PRONTA DISPONIBILITÀ</t>
  </si>
  <si>
    <t>UNITÀ DI PERS. NON DIRIGENTE PRESENTI IN TABELLA 1 PER LE QUALI SUSSISTE UN GIUDIZIO DI IDONEITÀ CONDIZIONATA ALLA MANSIONE EX ART. 41,C.6, LETT.B) D.LGS. 81/2008 CON SOLO RIFERIMENTO ALLE LIMITAZIONI</t>
  </si>
  <si>
    <t>UNITÀ DI PERS. NON DIRIGENTE DI CUI ALLA PRECEDENTE DOMANDA PER LE QUALI IL GIUDIZIO DI IDONEITÀ CONDIZIONATA HA DETERMINATO L'ESCLUSIONE DALLA TURNAZIONE SULLE 24 ORE E/O DALLA PRONTA DISPONIBILITÀ</t>
  </si>
  <si>
    <t>UNITÀ DI PERSONALE DIRIGENTE COLLOCATE IN ASPETTATIVA SENZA ASSEGNI PER ASSUNZIONE A TEMPO DETERMINATO PRESSO LA STESSA O ALTRA AMMINISTRAZIONE</t>
  </si>
  <si>
    <t>4</t>
  </si>
  <si>
    <t>UNITÀ DI PERSONALE NON DIRIGENTE COLLOCATE IN ASPETTATIVA SENZA ASSEGNI PER ASSUNZIONE A TEMPO DETERMINATO PRESSO LA STESSA O ALTRA AMMINISTRAZIONE</t>
  </si>
  <si>
    <t>5</t>
  </si>
  <si>
    <t>DELLE PERSONE RILEVATE COME UNITÀ UOMO/ANNO A TEMPO DETERMINATO NELLA TABELLA 2, QUANTE SONO STATE RECLUTATE CON LE RISORSE DI CUI ALL'ART. 1, COMMA 401 ,DELLA LEGGE 28 DICEMBRE 2015, N. 208?</t>
  </si>
  <si>
    <t>DEL COSTO SOSTENUTO PER IL PERSONALE A TEMPO DETERMINATO RILEVATO IN TABELLA 14 , QUANTO SI RIFERISCE ALLE UNITÀ RECLUTATE CON LE RISORSE DI CUI ALL'ART. 1, COMMA 401, DELLA LEGGE 208/2015?</t>
  </si>
  <si>
    <t>INDICARE IL NUMERO DELLE ORE DI SERVIZIO EFFETTUATE NEL CORSO DELL'ANNO DI RILEVAZIONE DAGLI SPECIALISTI AMBULATORIALI INTERNI</t>
  </si>
  <si>
    <t>INDICARE IL COSTO DEGLI SPECIALISTI AMBULATORIALI INTERNI</t>
  </si>
  <si>
    <t>INDICARE IL COSTO DEI MEDICI ADDETTI ALLE ATTIVITA' DELLA MEDICINA DEI SERVIZI TERRITORIALI</t>
  </si>
  <si>
    <t>DEI CONTRATTI DI COLLABORAZIONE PROFESSIONALE E INCARICHI DI LAVORO AUTONOMO DI CUI ALLE DOMANDE 6 E 7, A QUANTE PERSONE SONO STATI CONFERITI AI SENSI DELL'ART. 2-BIS DEL D.L. 18/2020?</t>
  </si>
  <si>
    <t>12</t>
  </si>
  <si>
    <t>DEL COSTO SOSTENUTO PER COLLABORAZIONI PROFESSIONALI E INCARICHI DI LAVORO AUTONOMO RILEVATO IN TAB. 14 QUANTO È RIFERITO AGLI INCARICHI CONFERITI AI SENSI DELL'ART. 2-BIS DEL D.L. 18/2020?</t>
  </si>
  <si>
    <t>INDICARE IL NUMERO DELLE PERSONE TRA QUELLE RILEVATE COME UNITÀ UOMO/ANNO A TEMPO DETERMINATO NELLA TABELLA 2 CHE SONO STATE RECLUTATE AI SENSI DELL'ART. 2-TER DEL D.L. 18/2020</t>
  </si>
  <si>
    <t>DEL COSTO SOSTENUTO PER IL PERSONALE A TEMPO DETERMINATO RILEVATO IN TABELLA 14 , QUANTO SI RIFERISCE ALLE UNITÀ RECLUTATE AI SENSI DELL'ART. 2-TER DEL D.L. 18/2020?</t>
  </si>
  <si>
    <t>INDICARE QUANTE UNITÀ DI PERSONALE A TEMPO INDETERMINATO RILEVATE IN TABELLA 1 SONO STATE RECLUTATE AI SENSI DELL'ART.1,C 5,ULTIMO PERIODO DEL D.L. 34/2020(INFERMIERI DI FAMIGLIA O DI COMUNITÀ)</t>
  </si>
  <si>
    <t>QUANTE PERSONE SONO STATE ASSUNTE NELL'ANNO A TEMPO DETERMINATO CON LE RISORSE DEL PNRR?</t>
  </si>
  <si>
    <t>QUANTE PERSONE SONO STATE ASSUNTE NELL'ANNO CON ALTRE FORME FLESSIBILI DI LAVORO (EX INTERINALI, LSU, FORMAZIONE LAVORO) CON LE RISORSE DEL PNRR?</t>
  </si>
  <si>
    <t>CON QUANTE PERSONE SONO STATI SOTTOSCRITTI CONTRATTI DI COLLABORAZIONE PROFESSIONALE E INCARICHI NELL'ANNO CON LE RISORSE DEL PNRR?</t>
  </si>
  <si>
    <t>INDICARE QUANTO DEL COSTO DI PERSONALE RILEVATO NELLE TABELLE DEL CONTO ANNUALE SI RIFERISCE A QUELLO SOSTENUTO AI SENSI DELL'ART. 1, COMMI 4 E 8, DEL D.L. 34/2020</t>
  </si>
  <si>
    <t>INDICARE QUANTE TRA LE UNITÀ DI PERSONALE RILEVATO NELLE TABELLE DEL CONTO ANNUALE SONO STATE RECLUTATE AI SENSI DELL'ART. 2, COMMA 5, SECONDO PERIODO DEL D.L. 34/2020</t>
  </si>
  <si>
    <t>INDICARE QUANTO DEL COSTO DI PERSONALE RILEVATO NELLE TABELLE DEL CONTO ANNUALE SI RIFERISCE AL PERSONALE RECLUTATO AI SENSI DELL'ART. 2, COMMA 5, SECONDO PERIODO DEL D.L. 34/2020</t>
  </si>
  <si>
    <t xml:space="preserve">Note e chiarimenti alla rilevazione : </t>
  </si>
  <si>
    <t>Componenti Collegio dei Revisori (o Organo Equivalente)</t>
  </si>
  <si>
    <t>EMail (sostituisce l'ENTE RAPPRESENTATO delle rilevazioni precedenti)</t>
  </si>
  <si>
    <t>DE MATTEO</t>
  </si>
  <si>
    <t>SPERANZINA</t>
  </si>
  <si>
    <t>speranzina.dematteo@mef.gov.it</t>
  </si>
  <si>
    <t>MARASCO</t>
  </si>
  <si>
    <t>GERARDA</t>
  </si>
  <si>
    <t>gerarda.marasco@mef.gov.it</t>
  </si>
  <si>
    <t>MARCHESE</t>
  </si>
  <si>
    <t>GIANDOMENICO</t>
  </si>
  <si>
    <t>marchesegiandomenico@gmail.com</t>
  </si>
  <si>
    <t xml:space="preserve">Macrocategoria : </t>
  </si>
  <si>
    <t>FONDO RELATIVO ALL'ANNO DI RILEVAZIONE / TEMPISTICA DELLA C.I.</t>
  </si>
  <si>
    <t>In caso di certificazione disgiunta: data di certificazione della sola costituzione del fondo/i specificamente riferita all'anno di rilevazione (art. 40-bis, c.1 del Dlgs 165/2001)</t>
  </si>
  <si>
    <t>04-08-2024</t>
  </si>
  <si>
    <t>In caso di certificazione disgiunta: data di certificazione del solo contratto integrativo economico specificamente riferito al fondo/i dell'anno di rilevazione, sulla base di certificazione costituzione fondo effettuata in precedenza (art. 40-bis, c.1 del Dlgs 165/2001)</t>
  </si>
  <si>
    <t xml:space="preserve"> </t>
  </si>
  <si>
    <t>In caso di certificazione congiunta: data di certificazione tanto della costituzione del fondo che del contratto integrativo economico specificamente riferito al fondo/i dell'anno di rilevazione (art. 40-bis, c.1 del Dlgs 165/2001)</t>
  </si>
  <si>
    <t>Annualità di ritardo nella certificazione del fondo/i contrattazione integrativa alla compilazione/rettifica della presente scheda (0=almeno costituzione fondo/i anno rilevazione certif.; 1=almeno costituzione fondo/i anno precedente certif. ecc.)</t>
  </si>
  <si>
    <t>RISPETTO DI SPECIFICI LIMITI DI LEGGE</t>
  </si>
  <si>
    <t>Importo del limite 2016 riferito alla presente macrocategoria (euro)</t>
  </si>
  <si>
    <t>di cui variazione del limite in aumento rispetto al 2016 (in aumento o in diminuzione rispetto all'anno precedente) ex art. 11, comma 1 del DL n. 35/2019 (c.d. Decreto Calabria, in euro)</t>
  </si>
  <si>
    <t>Totale risorse della tabella 15 (e, ove previste, anche della sezione LEG della scheda SICI) della presente macro-categoria non rilevanti ai fini della verifica del limite art. 23 c. 2 Dlgs 75/2017 (euro)</t>
  </si>
  <si>
    <t>(eventuale) Importo della decurtazione operata complessivamente sui fondi per la contrattazione integrativa dell'anno corrente a seguito della rideterminazione delle strutture ai sensi dell'art. 9-quinquies del DL 78/2015 (euro)</t>
  </si>
  <si>
    <t>ORGANIZZAZIONE E INCARICHI</t>
  </si>
  <si>
    <t>Numero di incarichi di struttura complessa effettivamente coperti al 31.12 dell'anno di rilevazione (art. 18, comma 1, sezione i), lettera a) del Ccnl 2016-18)</t>
  </si>
  <si>
    <t>9</t>
  </si>
  <si>
    <t>Valore medio su base annua della retribuzione di posizione - parte variabile aziendale - incarichi di struttura complessa (euro)</t>
  </si>
  <si>
    <t>9526</t>
  </si>
  <si>
    <t>Numero di incarichi di struttura semplice a valenza dipartimentale o distrettuale effettivamente coperti al 31.12 dell'anno di rilevazione (art. 18, comma 1, sezione i), lettera b) del Ccnl 2016-18)</t>
  </si>
  <si>
    <t>Valore medio su base annua della retribuzione di posizione - parte variabile aziendale - incarichi di struttura semplice a valenza dipartimentale o distrettuale (art. 18, comma 1, sezione i), lettera b) del Ccnl 2016-18, euro)</t>
  </si>
  <si>
    <t>7631</t>
  </si>
  <si>
    <t>Numero di incarichi di struttura semplice quale articolazione interna di struttura complessa effettivamente coperti al 31.12 dell'anno di rilevazione (art. 18, comma 1, sezione i), lettera c) del Ccnl 2016-18)</t>
  </si>
  <si>
    <t>11</t>
  </si>
  <si>
    <t>Valore medio su base annua della retribuzione di posizione - parte variabile aziendale - incarichi di struttura semplice articolazioni di struttura complessa (art. 18, comma 1, sezione i), lettera c) del Ccnl 2016-18, euro)</t>
  </si>
  <si>
    <t>2458</t>
  </si>
  <si>
    <t>Numero di incarichi di altissima professionalità a valenza dipartimentale effettivamente coperti al 31.12 dell'anno di rilevazione (art. 18, comma 1, sezione ii), lettera a1) del Ccnl 2016-18)</t>
  </si>
  <si>
    <t>Valore medio su base annua della retribuzione di posizione - parte variabile aziendale - incarichi di altissima professionalità a valenza dipartimentale (art. 18, comma 1, sezione ii), lettera a1) del Ccnl 2016-18, euro)</t>
  </si>
  <si>
    <t>Numero di incarichi di altissima professionalità articolazioni di struttura complessa effettivamente coperti al 31.12 dell'anno di rilevazione (art. 18, comma 1, sezione ii), lettera a2) del Ccnl 2016-18)</t>
  </si>
  <si>
    <t>Valore medio su base annua della retribuzione di posizione - parte variabile aziendale - incarichi di altissima professionalità articolazioni di struttura complessa (art. 18, comma 1, sezione ii), lettera a2) del Ccnl 2016-18, euro)</t>
  </si>
  <si>
    <t>Numero di incarichi professionali di alta specializzazione effettivamente coperti al 31.12 dell'anno di rilevazione (art. 18, comma 1, sezione ii), lettera b) del Ccnl 2016-18)</t>
  </si>
  <si>
    <t>Valore medio su base annua della retribuzione di posizione - parte variabile aziendale - incarichi di alta specializzazione (art. 18, comma 1, sezione ii), lettera b) del Ccnl 2016-18, euro)</t>
  </si>
  <si>
    <t>3456</t>
  </si>
  <si>
    <t>Numero di incarichi professionali, di consulenza, di studio e di ricerca, ispettivo, di verifica e di controllo coperti al 31.12 dell'anno di rilevazione (art. 18, comma 1, sezione ii), lettera c) del Ccnl 2016-18)</t>
  </si>
  <si>
    <t>56</t>
  </si>
  <si>
    <t>Valore medio su base annua della retribuzione di posizione - parte variabile aziendale - incarichi professionali, di consulenza, ecc.  (art. 18, comma 1, sezione ii), lettera c) del Ccnl 2016-18, euro)</t>
  </si>
  <si>
    <t>609</t>
  </si>
  <si>
    <t>Numero di incarichi professionali di base coperti al 31.12 dell'anno di rilevazione (art. 18, comma 1, sezione ii), lettera d) del Ccnl 2016-18)</t>
  </si>
  <si>
    <t>Valore medio su base annua della retribuzione di posizione - parte variabile aziendale - incarichi professionali di base (art. 18, comma 1, sezione ii), lettera d) del Ccnl 2016-18, euro)</t>
  </si>
  <si>
    <t>Numero di posizioni dirigenziali effettivamente coperte alla data del 31.12 dell'anno di rilevazione con incarico ad interim</t>
  </si>
  <si>
    <t>Valore medio su base annua della retribuzione per gli incarichi dirigenziali ad interim (risultato in euro)</t>
  </si>
  <si>
    <t>PERFORMANCE / RISULTATO</t>
  </si>
  <si>
    <t>Importo totale della retribuzione di risultato erogata a valere sul fondo dell'anno di rilevazione (euro)</t>
  </si>
  <si>
    <t>Importo totale della retribuzione di risultato non erogata a seguito della valutazione non piena con riferimento al fondo dell'anno di rilevazione (euro)</t>
  </si>
  <si>
    <t>Differenziazione della retribuzione di risultato - La contrattazione integrativa ha preventivamente definito la limitata quota massima di personale valutato cui attribuire la maggiorazione (S/N)?</t>
  </si>
  <si>
    <t>Differenziazione della retribuzione di risultato - Numero dipendenti ai quali è stata erogata la maggiorazione con riferimento a prestazioni rese nell'anno di rilevazione (unità)</t>
  </si>
  <si>
    <t>Differenziazione della retribuzione di risultato - Valore medio individuale della maggiorazione erogata con riferimento a prestazioni rese nell'anno di rilevazione (euro)</t>
  </si>
  <si>
    <t>INFORMAZIONI / CHIARIMENTI</t>
  </si>
  <si>
    <t>Informazioni/chiarimenti da parte dell'Organo di controllo (max 1.500 caratteri)</t>
  </si>
  <si>
    <t>Informazioni/chiarimenti da parte dell'Amministrazione (max 1.500 caratteri)</t>
  </si>
  <si>
    <t>109371</t>
  </si>
  <si>
    <t>Numero di incarichi di direzione di struttura complessa effettivamente coperti al 31.12 dell'anno di rilevazione</t>
  </si>
  <si>
    <t>Numero di incarichi di direzione di di struttura semplice effettivamente coperti al 31.12 dell'anno di rilevazione</t>
  </si>
  <si>
    <t>Valore medio su base annua della retribuzione di posizione - parte variabile aziendale - incarichi di struttura semplice (euro)</t>
  </si>
  <si>
    <t>Numero degli incarichi di cui all'art. 27, c. 1, lett. c) e d) del Ccnl 8.6.2000 effettivamente coperti al 31.12 dell'anno di rilevazione</t>
  </si>
  <si>
    <t>Valore medio su base annua della retribuzione di posizione - parte variabile aziendale - per incarichi di cui all'art. 27, c. 1, lett. c) e d) del Ccnl 8.6.2000 (euro)</t>
  </si>
  <si>
    <t>16-05-2024</t>
  </si>
  <si>
    <t>6408496</t>
  </si>
  <si>
    <t>Totale risorse ricomprese nell'unico importo consolidato non rilevanti ai fini della verifica del limite art. 23 c. 2 Dlgs 75/2017 (euro)</t>
  </si>
  <si>
    <t>Importo del limite di cui all'art. 9, comma 28 del decreto legge n. 78/2010 riferito all'anno corrente (euro)</t>
  </si>
  <si>
    <t>Importo del limite di cui all'art. 9, comma 28 del decreto legge n. 78/2010 utilizzato ai fini delle assunzioni effettuate nell'anno corrente ai sensi dell'art. 20, comma 3 del Dlgs 75/2017 (stipendio, accessorio e O.R. a carico dell'amministrazione)</t>
  </si>
  <si>
    <t>Numero di incarichi di posizione di Elevata qualificazione effettivamente coperti alla data del 31.12 dell'anno di rilevazione</t>
  </si>
  <si>
    <t>Valore unitario medio su base annua degli incarichi di posizione di Elevata qualificazione (euro)</t>
  </si>
  <si>
    <t>Numero di incarichi di Funzione organizzativa di complessità Elevata effettivamente coperti alla data del 31.12 dell'anno di rilevazione</t>
  </si>
  <si>
    <t>83</t>
  </si>
  <si>
    <t>Valore unitario medio su base annua degli incarichi di Funzione organizzativa di complessità Elevata (euro)</t>
  </si>
  <si>
    <t>11562</t>
  </si>
  <si>
    <t>Numero di incarichi di Funzione organizzativa di complessità Media effettivamente coperti alla data del 31.12 dell'anno di rilevazione</t>
  </si>
  <si>
    <t>31</t>
  </si>
  <si>
    <t>Valore unitario medio su base annua degli incarichi di Funzione organizzativa di complessità Media (euro)</t>
  </si>
  <si>
    <t>7500</t>
  </si>
  <si>
    <t>Numero di incarichi di Funzione professionale di complessità Elevata effettivamente coperti alla data del 31.12 dell'anno di rilevazione</t>
  </si>
  <si>
    <t>Valore unitario medio su base annua degli incarichi di Funzione professionale di complessità Elevata (euro)</t>
  </si>
  <si>
    <t>Numero di incarichi di Funzione professionale di complessità Media effettivamente coperti alla data del 31.12 dell'anno di rilevazione</t>
  </si>
  <si>
    <t>36</t>
  </si>
  <si>
    <t>Valore unitario medio su base annua degli incarichi di Funzione professionale di complessità Media (euro)</t>
  </si>
  <si>
    <t>4000</t>
  </si>
  <si>
    <t>Numero di incarichi di Funzione professionale di complessità Base effettivamente coperti alla data del 31.12 dell'anno di rilevazione</t>
  </si>
  <si>
    <t>929</t>
  </si>
  <si>
    <t>Valore unitario medio su base annua degli incarichi di Funzione professionale di complessità Base (euro)</t>
  </si>
  <si>
    <t>1000</t>
  </si>
  <si>
    <t>PROGRESSIONI ECONOMICHE ALL'INTERNO DELLE AREE A VALERE SUL FONDO DELL'ANNO DI RILEVAZIONE</t>
  </si>
  <si>
    <t>Sono stati rispettati i requisiti di cui all'articolo 19, comma 4, lettera a) del Ccnl 02-11-22 ai fini delle procedure per l'attribuzione dei DEP riferiti all'anno di rilevazione (S/N)?</t>
  </si>
  <si>
    <t>SI</t>
  </si>
  <si>
    <t>Numero dipendenti che hanno i requisiti per partecipare alle progressioni economiche all'interno delle aree a valere sul fondo dell'anno di rilevazione</t>
  </si>
  <si>
    <t>Numero totale delle progressioni economiche all'interno delle aree effettuate a valere sul fondo dell'anno di rilevazione</t>
  </si>
  <si>
    <t>Le progressioni economiche all'interno delle aree dell'anno di rilevazione sono riferite ad un numero limitato di dipendenti (massimo 50% degli aventi diritto) ed operate con carattere di selettività ex art. 23 c. 2 del DLgs 150/2009 (S/N)?</t>
  </si>
  <si>
    <t>Le progressioni economiche all'interno delle aree riferite all'anno di rilevazione hanno rispettato le indicazioni di non retrodatazione oltre il 1 gennaio dell'anno di perfezionamento del contratto integrativo (S/N)?</t>
  </si>
  <si>
    <t>Importo delle risorse destinate alle progressioni economiche all'interno delle aree contrattate e certificate a valere sul fondo dell'anno di rilevazione (euro)</t>
  </si>
  <si>
    <t>L'ente ha rispettato l'indicazione del Ccnl di destinare almeno il 30% di specifiche risorse variabili del fondo dell'anno di rilevazione a performance Individuale (S/N)?</t>
  </si>
  <si>
    <t>Differenziazione del premio individuale - La contrattazione integrativa ha preventivamente definito la limitata quota massima di personale valutato cui attribuire la maggiorazione del premio individuale (S/N)?</t>
  </si>
  <si>
    <t>Differenziazione del premio individuale - Numero dipendenti ai quali è stata erogata la maggiorazione per le prestazioni rese nell'anno di riferimento (unità)</t>
  </si>
  <si>
    <t>Differenziazione del premio individuale - Valore medio individuale della maggiorazione erogata con riferimento a prestazioni rese nell'anno di rilevazione (euro)</t>
  </si>
  <si>
    <t>Importo totale della performance individuale erogata a valere sul fondo dell'anno di rilevazione (euro)</t>
  </si>
  <si>
    <t>Importo totale della performance organizzativa erogata a valere sul fondo dell'anno di rilevazione (euro)</t>
  </si>
  <si>
    <t>Importo totale della performance (individuale e organizzativa) non erogata a seguito della valutazione non piena con riferimento al fondo dell'anno di rilevazione (euro)</t>
  </si>
  <si>
    <t>WELFARE INTEGRATIVO</t>
  </si>
  <si>
    <t>Welfare integrativo anno di rilevazione - Iniziative di sostegno al reddito della famiglia effettivamente erogate (euro)</t>
  </si>
  <si>
    <t>Welfare integrativo anno di rilevazione - Supporto all'istruzione e promozione del merito dei figli effettivamente erogate (euro)</t>
  </si>
  <si>
    <t>Welfare integrativo anno di rilevazione - Contributi a favore di attività culturali, ricreative e con finalità sociale effettivamente erogate (euro)</t>
  </si>
  <si>
    <t>Welfare integrativo anno di rilevazione - Prestiti a favore di dipendenti in difficoltà effettivamente erogate (euro)</t>
  </si>
  <si>
    <t>Welfare integrativo anno di rilevazione - Polizze sanitarie integrative effettivamente erogate (euro)</t>
  </si>
  <si>
    <t>Welfare integrativo anno di rilevazione - Contributi a favore asili nido (euro)</t>
  </si>
  <si>
    <t>T1 Personale a Tempo Indeterminato</t>
  </si>
  <si>
    <t>Qualifica</t>
  </si>
  <si>
    <t>Tempo Pieno</t>
  </si>
  <si>
    <t>Part Time Inf. 50%</t>
  </si>
  <si>
    <t>Part Time Sup. 50%</t>
  </si>
  <si>
    <t>Totale Dipendenti al 31/12</t>
  </si>
  <si>
    <t>TOTALE GENERALE</t>
  </si>
  <si>
    <t>U</t>
  </si>
  <si>
    <t>D</t>
  </si>
  <si>
    <t>DIRETTORE GENERALE</t>
  </si>
  <si>
    <t>DIRETTORE SANITARIO</t>
  </si>
  <si>
    <t>DIRETTORE AMMINISTRATIVO</t>
  </si>
  <si>
    <t>DIR. MEDICO CON INC. STRUTTURA COMPLESSA (RAPP. ESCLUSIVO)</t>
  </si>
  <si>
    <t>DIR. MEDICO CON INCARICO DI STRUTTURA SEMPLICE (RAPP. ESCL.)</t>
  </si>
  <si>
    <t>DIRIGENTI MEDICI CON ALTRI INCAR. PROF.LI (RAPP. ESCLUSIVO)</t>
  </si>
  <si>
    <t>DIRIGENTI MEDICI CON ALTRI INCAR. PROF.LI (RAPP. NON ESCL.)</t>
  </si>
  <si>
    <t>FARMACISTI CON ALTRI INCAR. PROF.LI (RAPP. ESCLUSIVO)</t>
  </si>
  <si>
    <t>PSICOLOGI CON INC. DI STRUTTURA SEMPLICE (RAPP. ESCLUSIVO)</t>
  </si>
  <si>
    <t>DIRIGENTE PROF. SANIT. INFERM/OSTETRICA (INC. STRUT. COMPL.)</t>
  </si>
  <si>
    <t>DIRIGENTE PROF. SANIT. INFERM/OSTETRICA (INC. STRUT. SEMPL.)</t>
  </si>
  <si>
    <t>AVVOCATO DIRIG. CON INCARICO DI STRUTTURA SEMPLICE</t>
  </si>
  <si>
    <t>INGEGNERE DIRIG. CON ALTRI INCAR.PROF.LI</t>
  </si>
  <si>
    <t>ARCHITETTI DIRIG. CON ALTRI INCAR.PROF.LI</t>
  </si>
  <si>
    <t>ANALISTI DIRIG. CON INCARICO DI STRUTTURA COMPLESSA</t>
  </si>
  <si>
    <t>DIRIGENTE AMM.VO CON INCARICO DI STRUTTURA COMPLESSA</t>
  </si>
  <si>
    <t>DIRIGENTE AMM.VO CON INCARICO DI STRUTTURA SEMPLICE</t>
  </si>
  <si>
    <t>DIRIGENTE AMM.VO CON ALTRI INCAR.PROF.LI</t>
  </si>
  <si>
    <t>RUOLO SANITARIO - PROF. SANITARIE INFERMIERISTICHE</t>
  </si>
  <si>
    <t>RUOLO SANITARIO - PROF. SAN. INFERMIER. SENIOR A ESAURIMENTO</t>
  </si>
  <si>
    <t>RUOLO TECNICO - COLLABORATORE TECNICO PROFESSIONALE</t>
  </si>
  <si>
    <t>RUOLO TECNICO - COLLAB. TECNICO PROF. SENIOR AD ESAURIMENTO</t>
  </si>
  <si>
    <t>RUOLO AMMINISTRATIVO - COLLAB. AMMINISTRATIVO PROFESS.</t>
  </si>
  <si>
    <t>RUOLO AMM.VO - COLLAB. AMM.VO PROFESS. SENIOR AD ESAURIMENTO</t>
  </si>
  <si>
    <t>RUOLO TECNICO - ASSISTENTE INFORMATICO</t>
  </si>
  <si>
    <t>RUOLO TECNICO - ASSISTENTE TECNICO</t>
  </si>
  <si>
    <t>RUOLO AMMINISTRATIVO - ASSISTENTE AMMINISTRATIVO</t>
  </si>
  <si>
    <t>RUOLO SOCIOSANITARIO - OPERATORE SOCIOSANITARIO</t>
  </si>
  <si>
    <t>RUOLO TECNICO - OPERATORE TECNICO SPECIALIZZATO</t>
  </si>
  <si>
    <t>RUOLO AMMINISTRATIVO - COADIUTORE AMMINISTRATIVO</t>
  </si>
  <si>
    <t>PROFILI AREA PERSONALE DI SUPPORTO AD ESAURIMENTO</t>
  </si>
  <si>
    <t>T1a Personale dell'azienda sanitaria per figura professionale</t>
  </si>
  <si>
    <t>Figura Professionale</t>
  </si>
  <si>
    <t>Tempo Indeterminato</t>
  </si>
  <si>
    <t>Tempo Determinato</t>
  </si>
  <si>
    <t>Com. Da Altri Enti</t>
  </si>
  <si>
    <t>Com. Ad Altri Enti</t>
  </si>
  <si>
    <t>Presenti Al 31/12</t>
  </si>
  <si>
    <t>Tempo Parz.</t>
  </si>
  <si>
    <t>U(a)</t>
  </si>
  <si>
    <t>D(b)</t>
  </si>
  <si>
    <t>U(c)</t>
  </si>
  <si>
    <t>D(d)</t>
  </si>
  <si>
    <t>U(a+c)</t>
  </si>
  <si>
    <t>D(b+d)</t>
  </si>
  <si>
    <t>PROFESSIONI SANITARIE INFERMIERISTICHE</t>
  </si>
  <si>
    <t xml:space="preserve">  </t>
  </si>
  <si>
    <t>INFERMIERE</t>
  </si>
  <si>
    <t>PROFESSIONI SANITARIE RIABILITATIVE</t>
  </si>
  <si>
    <t>ALTRE FIGURE</t>
  </si>
  <si>
    <t>OPERATORI SOCIO SANITARI</t>
  </si>
  <si>
    <t>T1B Personale a Tempo Pieno e Parziale Aziende Sanitarie Universitarie</t>
  </si>
  <si>
    <t xml:space="preserve"> LA TABELLA NON RISULTA RILEVATA </t>
  </si>
  <si>
    <t>T1e Distribuzione del personale al 31 dicembre secondo il numero dei differenziali stipendiali / differenziali economici di professionalità / posizioni stipendiali / fasce retributive</t>
  </si>
  <si>
    <t>Con trattamento economico iniziale / senza differenziali</t>
  </si>
  <si>
    <t>I Fascia / differenziale</t>
  </si>
  <si>
    <t>II Fascia / differenziale</t>
  </si>
  <si>
    <t>III Fascia / differenziale</t>
  </si>
  <si>
    <t>IV Fascia / differenziale</t>
  </si>
  <si>
    <t>V Fascia / differenziale</t>
  </si>
  <si>
    <t>VI Fascia / differenziale</t>
  </si>
  <si>
    <t>VII Fascia / differenziale</t>
  </si>
  <si>
    <t>T1f Dirigenti medici distinti per specialità in servizio al 31/12</t>
  </si>
  <si>
    <t>(*) La figura professionale evidenziata non concorre a determinare i totali di colonna</t>
  </si>
  <si>
    <t>Specializzazioni</t>
  </si>
  <si>
    <t>15 septies (D.Lgs 502/92)</t>
  </si>
  <si>
    <t>Medici Universitari</t>
  </si>
  <si>
    <t>Specialisti Ambulatoriali Convenzionati (*)</t>
  </si>
  <si>
    <t>Totale Personale</t>
  </si>
  <si>
    <t>U (a)</t>
  </si>
  <si>
    <t>D (b)</t>
  </si>
  <si>
    <t>U (c)</t>
  </si>
  <si>
    <t>D (d)</t>
  </si>
  <si>
    <t>U (e)</t>
  </si>
  <si>
    <t>D (f)</t>
  </si>
  <si>
    <t xml:space="preserve">U </t>
  </si>
  <si>
    <t xml:space="preserve">D </t>
  </si>
  <si>
    <t>U (a+c+e)</t>
  </si>
  <si>
    <t>D (b+d+f)</t>
  </si>
  <si>
    <t>ANESTESIA RIANIMAZIONE TERAPIA INTENSIVA E DEL DOLORE</t>
  </si>
  <si>
    <t>CHIRURGIA GENERALE</t>
  </si>
  <si>
    <t>MEDICINA INTERNA</t>
  </si>
  <si>
    <t>MEDICINA LEGALE</t>
  </si>
  <si>
    <t>PEDIATRIA</t>
  </si>
  <si>
    <t>MEDICINA D'EMERGENZA-URGENZA</t>
  </si>
  <si>
    <t>ALTRE SPECIALIZZAZIONI</t>
  </si>
  <si>
    <t>T1g Strutture, Posizioni e Incarichi</t>
  </si>
  <si>
    <t>Figure</t>
  </si>
  <si>
    <t>Strutture</t>
  </si>
  <si>
    <t>Posizioni</t>
  </si>
  <si>
    <t>Azienda</t>
  </si>
  <si>
    <t>Medici Odontoiatri e Veterinari</t>
  </si>
  <si>
    <t>Strutture Complesse (art.18, comma 1, I), lett. a)</t>
  </si>
  <si>
    <t>Previste</t>
  </si>
  <si>
    <t>Assegnate a personale a tempo indeterminato</t>
  </si>
  <si>
    <t>Strutture Semplici (art.18, comma 1, I), lett. c)</t>
  </si>
  <si>
    <t>Altissima Professionalita' (art.18, comma 1, II), lett. a2)</t>
  </si>
  <si>
    <t>Previsti</t>
  </si>
  <si>
    <t>Alta Specializzazione (art.18, comma 1, II), lett. b)</t>
  </si>
  <si>
    <t>Assegnati a personale a tempo indeterminato</t>
  </si>
  <si>
    <t>Consulenza, Studio e Ricerca, Ispett., Verif. e Contr.(art.18, c.1, II),lett.c)</t>
  </si>
  <si>
    <t>Professionale di Base (art.18, comma 1, II), lett. d)</t>
  </si>
  <si>
    <t>Biologi, Chimici, Farmacisti, Fisici, Psicologi</t>
  </si>
  <si>
    <t>Dirigenti Professioni Sanitarie</t>
  </si>
  <si>
    <t>Dirigenti  Professionali, Tecnici, Amministrativi</t>
  </si>
  <si>
    <t>Dipartimenti</t>
  </si>
  <si>
    <t>Strutture Complesse (art.70 comma 1 lett.a)</t>
  </si>
  <si>
    <t>Strutture Semplici anche a Valenza Dipartiment.o Distret.(art.70,comma 1 lett.b)</t>
  </si>
  <si>
    <t xml:space="preserve">Incarico Professionale Alta specializzazione (art.70 comma 1 lett. c)  </t>
  </si>
  <si>
    <t>Personale non dirigente</t>
  </si>
  <si>
    <t>INCARICO FUNZIONE ORGANIZZATIVA(art.24,c.4,let.b)CCNL 2019-2021)-RUOLO SANITARIO</t>
  </si>
  <si>
    <t>Assegnati</t>
  </si>
  <si>
    <t>INCARICO FUNZIONE ORGANIZZATIVA(art.24,c.4,let.b)CCNL 2019-2021)-RUOLO AMMINIST.</t>
  </si>
  <si>
    <t>INCARICO FUNZIONE PROFESSIONALE(art.24,c.4,let.c)CCNL 2019-2021)-RUOLO SANITARIO</t>
  </si>
  <si>
    <t>INCARICO FUNZIONE PROFESSIONALE(art.24,c.4,let.c)CCNL 2019-2021)- RUOLO TECNICO</t>
  </si>
  <si>
    <t>INCARICO FUNZIONE PROFESSIONALE(art.24,c.4,let.c)CCNL 2019-2021)-RUOLO AMMINIST.</t>
  </si>
  <si>
    <t>Tabella T2 - Personale con contratto 'flessibile' (escluso il personale in convenzione)</t>
  </si>
  <si>
    <t>Categoria</t>
  </si>
  <si>
    <t>A Tempo Determinato</t>
  </si>
  <si>
    <t>Formazione Lavoro</t>
  </si>
  <si>
    <t>Contratti di somministrazione (ex Interinale)</t>
  </si>
  <si>
    <t>Tabella T2 - Personale modalità di lavoro 'flessibile'</t>
  </si>
  <si>
    <t>Lavoro Agile</t>
  </si>
  <si>
    <t>Telelavoro</t>
  </si>
  <si>
    <t>Coworking</t>
  </si>
  <si>
    <t>Soggetto a Turnazione</t>
  </si>
  <si>
    <t>Soggetto a Reperibilità</t>
  </si>
  <si>
    <t>T2A Personale con Rapporto di Lavoro Flessibile</t>
  </si>
  <si>
    <t>Anzianità di servizio maturata al 31/12, anche in modo non continuativo, nell'attuale o in altre amministrazioni</t>
  </si>
  <si>
    <t>Fino a 1 anno</t>
  </si>
  <si>
    <t>Da 1 a 2 anni</t>
  </si>
  <si>
    <t>Da 2 a 3 anni</t>
  </si>
  <si>
    <t>Oltre i 3 anni</t>
  </si>
  <si>
    <t>Tempo determinato</t>
  </si>
  <si>
    <t>TOTALE Tempo determinato</t>
  </si>
  <si>
    <t>T3 Personale Comandato/Distaccato e Fuori Ruolo</t>
  </si>
  <si>
    <t>Personale dell'Amministrazione - comandati/distaccati</t>
  </si>
  <si>
    <t>Personale dell'Amministrazione - fuori ruolo</t>
  </si>
  <si>
    <t>Personale dell'Amministrazione - convenzioni</t>
  </si>
  <si>
    <t>Personale dell'Amministrazione - personale in aspettativa</t>
  </si>
  <si>
    <t>Personale Esterno - comandati/distaccati</t>
  </si>
  <si>
    <t>Personale Esterno - fuori ruolo</t>
  </si>
  <si>
    <t>Personale Esterno - convenzioni</t>
  </si>
  <si>
    <t>T4 Passaggi di qualifica / Posizione economica / Differenziale stipendiale / Differenziale economico di professionalità / Profilo del personale a tempo indeterminato e dirigente nel corso dell'anno.</t>
  </si>
  <si>
    <t xml:space="preserve">N. di dipendenti a cui nel corso dell'anno è stato attribuito un nuovo differenziale stipendiale / economico di professionalità: </t>
  </si>
  <si>
    <t>AT - ASSISTENTI</t>
  </si>
  <si>
    <t>OP - OPERATORI</t>
  </si>
  <si>
    <t>PT - PERSONALE DI SUPPORTO</t>
  </si>
  <si>
    <t>Qualifica di partenza</t>
  </si>
  <si>
    <t>Qualifica di arrivo</t>
  </si>
  <si>
    <t>Numero di passagi</t>
  </si>
  <si>
    <t>TOTALE PASSAGGI</t>
  </si>
  <si>
    <t>T5 Personale Cessato</t>
  </si>
  <si>
    <t>Collocamento a riposo per limiti di eta'</t>
  </si>
  <si>
    <t>Dimissioni (con diritto a pensione)</t>
  </si>
  <si>
    <t>Passaggi per esternalizzazioni</t>
  </si>
  <si>
    <t>Passaggi ad altre amministrazioni - stesso comparto</t>
  </si>
  <si>
    <t>Passaggi ad altre amministrazioni - altro comparto</t>
  </si>
  <si>
    <t>Risoluzione rapporto lavoro</t>
  </si>
  <si>
    <t>Licenziamenti disposti dall'ente</t>
  </si>
  <si>
    <t>Dimissioni senza diritto a pensione</t>
  </si>
  <si>
    <t>Altre cause</t>
  </si>
  <si>
    <t>INGEGNERE DIRIG. CON INCARICO DI STRUTTURA SEMPLICE</t>
  </si>
  <si>
    <t>T6 Personale Assunto</t>
  </si>
  <si>
    <t>Nomina da concorso</t>
  </si>
  <si>
    <t>Stabilizzato da lsu</t>
  </si>
  <si>
    <t>Assunzione per chiamata diretta (l.68/99 cat. protette)</t>
  </si>
  <si>
    <t>Assunzione per chiamata numerica (l.68/99 cat. protette)</t>
  </si>
  <si>
    <t>Passaggi da altra amministrazione - stesso comparto</t>
  </si>
  <si>
    <t>Passaggi da altra amministrazione - altro comparto</t>
  </si>
  <si>
    <t>Personale stabilizzato ex art. 35, c. 3-bis, dlgs 165/01</t>
  </si>
  <si>
    <t>Personale stabilizzato ex art.20 d.lgs. 75/2017</t>
  </si>
  <si>
    <t>T7 Dipendenti per Anzianità di Servizio</t>
  </si>
  <si>
    <t>Fasce anzianità di servizio  da - a :</t>
  </si>
  <si>
    <t>0-5</t>
  </si>
  <si>
    <t>6-10</t>
  </si>
  <si>
    <t>11-15</t>
  </si>
  <si>
    <t>16-20</t>
  </si>
  <si>
    <t>21-25</t>
  </si>
  <si>
    <t>26-30</t>
  </si>
  <si>
    <t>31-35</t>
  </si>
  <si>
    <t>36-40</t>
  </si>
  <si>
    <t>41-43</t>
  </si>
  <si>
    <t>44 e oltre</t>
  </si>
  <si>
    <t>T8 Dipendenti per Età</t>
  </si>
  <si>
    <t>Fasce dipendenti per età da - a :</t>
  </si>
  <si>
    <t>0-19</t>
  </si>
  <si>
    <t>20-24</t>
  </si>
  <si>
    <t>25-29</t>
  </si>
  <si>
    <t>30-34</t>
  </si>
  <si>
    <t>35-39</t>
  </si>
  <si>
    <t>40-44</t>
  </si>
  <si>
    <t>45-49</t>
  </si>
  <si>
    <t>50-54</t>
  </si>
  <si>
    <t>55-59</t>
  </si>
  <si>
    <t>60-64</t>
  </si>
  <si>
    <t>65-67</t>
  </si>
  <si>
    <t>68-99</t>
  </si>
  <si>
    <t>T9 Dipendenti per Titolo di Studio</t>
  </si>
  <si>
    <t>Fino alla scuola dell'obbligo</t>
  </si>
  <si>
    <t>Licenza media superiore</t>
  </si>
  <si>
    <t>Laurea breve</t>
  </si>
  <si>
    <t>Laurea</t>
  </si>
  <si>
    <t>Specializzazione post laurea / dottorato di ricerca</t>
  </si>
  <si>
    <t>Altri titoli post laurea</t>
  </si>
  <si>
    <t>T11 Giorni di Assenza</t>
  </si>
  <si>
    <t>Assenze per malattia retribuite</t>
  </si>
  <si>
    <t>Congedi retribuiti  ai sensi dell'art.42,c.5, dlgs 151/2001</t>
  </si>
  <si>
    <t>Legge 104/92</t>
  </si>
  <si>
    <t>Ass.retrib.:maternita',congedo parent.,malattia figlio</t>
  </si>
  <si>
    <t>Altri permessi ed assenze retribuite</t>
  </si>
  <si>
    <t>Sciopero</t>
  </si>
  <si>
    <t>Altre assenze non retribuite</t>
  </si>
  <si>
    <t>Formazione</t>
  </si>
  <si>
    <t>Lavoro a distanza</t>
  </si>
  <si>
    <t>T12 Oneri per Competenze Stipendiali</t>
  </si>
  <si>
    <t>Mensilita'</t>
  </si>
  <si>
    <t>Stipendio</t>
  </si>
  <si>
    <t>I.i.s.</t>
  </si>
  <si>
    <t>R.i.a.</t>
  </si>
  <si>
    <t>R.i.a./ progr. economica di anzianita'</t>
  </si>
  <si>
    <t>Progressione per classi e scatti/fasce retributive</t>
  </si>
  <si>
    <t>Differenziale stipendiale maturato</t>
  </si>
  <si>
    <t>Differenziale stipendiale/economico di professionalità</t>
  </si>
  <si>
    <t>Tredicesima mensilita'</t>
  </si>
  <si>
    <t>Arretrati per anni precedenti</t>
  </si>
  <si>
    <t>Recuperi per ritardi assenze ecc.</t>
  </si>
  <si>
    <t>Num. Mesi</t>
  </si>
  <si>
    <t>Importo</t>
  </si>
  <si>
    <t>T13 Oneri per Indennita' e Compensi Accessori</t>
  </si>
  <si>
    <t>Qualifiche per le Voci di Spesa di Tipo I</t>
  </si>
  <si>
    <t>IND. DI VACANZA CONTRATTUALE</t>
  </si>
  <si>
    <t>IND DIREZ. STRUTT. COMP.</t>
  </si>
  <si>
    <t>INDENNITA' DI ESCLUSIVITA'</t>
  </si>
  <si>
    <t>RETRIBUZIONE DI POSIZIONE</t>
  </si>
  <si>
    <t>RETRIBUZIONE DI POSIZIONE - QUOTA VARIABILE</t>
  </si>
  <si>
    <t>RETRIBUZIONE DI RISULTATO</t>
  </si>
  <si>
    <t>INDENNITA' DI SPECIFICITA' MEDICO-VETERINARIA</t>
  </si>
  <si>
    <t>INDENNITA' PROFESSIONALE SPECIFICA</t>
  </si>
  <si>
    <t>MAGGIORAZIONE RETRIB. DI POSIZIONE DIRETTORE DIPARTIMENTO</t>
  </si>
  <si>
    <t>ASSEGNO AD PERSONAM</t>
  </si>
  <si>
    <t>INDENNITÀ ART. 42, COMMA 5-TER, D.LGS. 151/2001</t>
  </si>
  <si>
    <t>INDENNITA' DE MARIA</t>
  </si>
  <si>
    <t>INDENNITA' DI SPECIFICITA' INFERMIERISTICA</t>
  </si>
  <si>
    <t>INDENNITA' TUTELA DEL MALATO E PROMOZIONE DELLA SALUTE</t>
  </si>
  <si>
    <t>INDENNITA' DI POSIZIONE</t>
  </si>
  <si>
    <t>INDENNITA' DI FUNZIONE</t>
  </si>
  <si>
    <t>Qualifiche per le Voci di Spesa di Tipo S e T</t>
  </si>
  <si>
    <t>INDENNITA' PER L'OPERATIVITA' NEI SERVIZI DI PRONTO SOCCORSO</t>
  </si>
  <si>
    <t>ALTRI COMPENSI ACCESSORI PERSONALE UNIVERSITARIO</t>
  </si>
  <si>
    <t>ALTRI COMPENSI PER PARTICOLARI CONDIZIONI DI LAVORO</t>
  </si>
  <si>
    <t>PRONTA DISPONIBILITA'</t>
  </si>
  <si>
    <t xml:space="preserve">COMPENSI PRODUTTIVITA' </t>
  </si>
  <si>
    <t>INCENTIVI PER FUNZIONI TECNICHE</t>
  </si>
  <si>
    <t>ONORARI AVVOCATI</t>
  </si>
  <si>
    <t>INDENNITA' DI COORDINAMENTO</t>
  </si>
  <si>
    <t>COMPENSO PER TURNI DI GUARDIA NOTTURNI DIRIGENTI</t>
  </si>
  <si>
    <t>COMPETENZE PERSONALE COMANDATO/DISTACCATO PRESSO L'AMM.NE</t>
  </si>
  <si>
    <t>ARRETRATI ANNI PRECEDENTI</t>
  </si>
  <si>
    <t>ALTRE SPESE ACCESSORIE ED INDENNITA' VARIE</t>
  </si>
  <si>
    <t>STRAORDINARIO</t>
  </si>
  <si>
    <t>TOTALE GENERALE DI TABELLA T13</t>
  </si>
  <si>
    <t>QUALIFICA</t>
  </si>
  <si>
    <t>INDENNNITÀ</t>
  </si>
  <si>
    <t>ACCESSORIE</t>
  </si>
  <si>
    <t>STRAORDINARI</t>
  </si>
  <si>
    <t>T14 Altri Oneri che Concorrono a formare il Costo del Lavoro</t>
  </si>
  <si>
    <t>Il versamento della quota Irap avviene con la percentuale di 'Irap commerciale' - No</t>
  </si>
  <si>
    <t>Voci di spesa</t>
  </si>
  <si>
    <t>ASSEGNI PER IL NUCLEO FAMILIARE</t>
  </si>
  <si>
    <t xml:space="preserve">GESTIONE MENSE </t>
  </si>
  <si>
    <t>EROGAZIONE BUONI PASTO</t>
  </si>
  <si>
    <t>FORMAZIONE DEL PERSONALE</t>
  </si>
  <si>
    <t>BENESSERE DEL PERSONALE</t>
  </si>
  <si>
    <t>EQUO INDENNIZZO AL PERSONALE</t>
  </si>
  <si>
    <t>SOMME CORRISPOSTE AD AGENZIA DI SOMMINISTRAZIONE(INTERINALI)</t>
  </si>
  <si>
    <t>COPERTURE ASSICURATIVE</t>
  </si>
  <si>
    <t>CONTRATTI DI COLLABORAZIONE PROFESSIONALE</t>
  </si>
  <si>
    <t>INCARICHI DI STUDIO/RICERCA/CONSULENZA</t>
  </si>
  <si>
    <t>CONTRATTI PER RESA SERVIZI/ADEMPIMENTI OBBLIGATORI PER LEGGE</t>
  </si>
  <si>
    <t>ALTRE SPESE</t>
  </si>
  <si>
    <t>RETRIBUZIONI PERSONALE  A TEMPO DETERMINATO</t>
  </si>
  <si>
    <t>RETRIBUZIONI PERSONALE CON CONTRATTO DI FORMAZIONE E LAVORO</t>
  </si>
  <si>
    <t>INDENNITA' DI MISSIONE E TRASFERIMENTO</t>
  </si>
  <si>
    <t>CONTRIBUTI A CARICO DELL'AMM. PER FONDI PREV. COMPLEMENTARE</t>
  </si>
  <si>
    <t>CONTRIBUTI A CARICO DELL'AMM.NE SU COMP. FISSE E ACCESSORIE</t>
  </si>
  <si>
    <t>QUOTE ANNUE ACCANTONAMENTO TFR O ALTRA IND. FINE SERVIZIO</t>
  </si>
  <si>
    <t>IRAP</t>
  </si>
  <si>
    <t>ONERI PER I CONTRATTI DI SOMMINISTRAZIONE(INTERINALI)</t>
  </si>
  <si>
    <t>COMPENSI PER PERSONALE LSU/LPU</t>
  </si>
  <si>
    <t>SOMME RIMBORSATE PER PERSONALE COMAND./FUORI RUOLO/IN CONV.</t>
  </si>
  <si>
    <t>SOMME RIMBORSATE ALLE UNIVERSITÀ PER INDENNITÀ DE MARIA</t>
  </si>
  <si>
    <t>ALTRE SOMME RIMBORSATE ALLE AMMINISTRAZIONI</t>
  </si>
  <si>
    <t>SOMME RICEVUTE DA U.E. E/O PRIVATI (-)</t>
  </si>
  <si>
    <t>RIMBORSI RICEVUTI PER PERS. COMAND./FUORI RUOLO/IN CONV. (-)</t>
  </si>
  <si>
    <t>ALTRI RIMBORSI RICEVUTI DALLE AMMINISTRAZIONI (-)</t>
  </si>
  <si>
    <t>ACCANTONAMENTI PER RINNOVI CONTRATTUALI</t>
  </si>
  <si>
    <t>COMPENSI AGGIUNTIVI PER LA DIRIGENZA MEDICA E VETERINARIA</t>
  </si>
  <si>
    <t>COMPENSI AGGIUNTIVI PER LA DIRIGENZA DEL RUOLO SANITARIO</t>
  </si>
  <si>
    <t>COMP.AGGIUNTIVI PERS.INFERM.CO E TECN.SAN.DI RADIOL.MED.</t>
  </si>
  <si>
    <t>Elenco istituzioni ed importi dei rimborsi effettuati</t>
  </si>
  <si>
    <t>E 1.051.200 Convenzione Elisoccorso (ASL Frosinone, Fondazione Pliclinico Universitario A. Gemelli, ASL Roma 5, ASL Viterbo, Asl Roma 4, ASL Rieti, AO San Camillo Forlanini, INMI L. Spallanzani, ASL Roma 1, AOU Sant'Andrea, AO San Giovanni Addolorata, ASL Latina, ASL Roma 6, Pliclinico Umberto I, ASL Roma 3); E 140.000 Convenzione Chirurgia d'Urgenza (ASL Roma 1; E 1.300.518 Convenzione Maedici Asl Viterbo; E 38.186,00 Convenzione ASL Roma 3.</t>
  </si>
  <si>
    <t>Elenco istituzioni ed importi dei rimborsi ricevuti</t>
  </si>
  <si>
    <t>Ministero della Giustizia E 62.301,59; Ministero della Salute E 62.322,53; Ministero Economia e Finanze E 36427,28; Presidenza del Consiglio dei Ministri E 106.381,40; Regione Lazio 83.385,91</t>
  </si>
  <si>
    <t>T15 Fondo per la contrattazione integrativa</t>
  </si>
  <si>
    <t>Macrocategoria : DIRIGENTI SANITARI</t>
  </si>
  <si>
    <t>Importo di competenza</t>
  </si>
  <si>
    <t>Entrata</t>
  </si>
  <si>
    <t>Uscita</t>
  </si>
  <si>
    <t>Risorse fisse aventi carattere di certezza e stabilità</t>
  </si>
  <si>
    <t>ART 94 C 2 CCNL 16-18 - UNICO IMPORTO CONSOLIDATO 2019</t>
  </si>
  <si>
    <t>totale Risorse fisse aventi carattere di certezza e stabilità Fondo per la retribuzione degli incarichi</t>
  </si>
  <si>
    <t>totale Fondo per la retribuzione degli incarichi</t>
  </si>
  <si>
    <t>ART 96 C 2 CCNL 16-18 - UNICO IMPORTO CONSOLIDATO 2019</t>
  </si>
  <si>
    <t>totale Risorse fisse aventi carattere di certezza e stabilità Fondo per la retribuzione delle condizioni di lavoro</t>
  </si>
  <si>
    <t>totale Fondo per la retribuzione delle condizioni di lavoro</t>
  </si>
  <si>
    <t>ART 95 C 2 CCNL 16-18 - UNICO IMPORTO CONSOLIDATO 2019</t>
  </si>
  <si>
    <t>totale Risorse fisse aventi carattere di certezza e stabilità Fondo per la retribuzione di risultato</t>
  </si>
  <si>
    <t>totale Fondo per la retribuzione di risultato</t>
  </si>
  <si>
    <t>Destinazioni erogate per prestazioni rese nell'anno di riferimento</t>
  </si>
  <si>
    <t>INDENNITÀ DI INCARICO DI DIREZIONE DI STRUTTURA COMPLESSA</t>
  </si>
  <si>
    <t>INDENNITÀ SPECIFICITÀ MEDICO-VETERINARIA</t>
  </si>
  <si>
    <t>totale Destinazioni erogate per prestazioni rese nell'anno di riferimento Fondo per la retribuzione degli incarichi</t>
  </si>
  <si>
    <t>COMPENSI CORRELATI ALLE CONDIZIONI DI LAVORO</t>
  </si>
  <si>
    <t>totale Destinazioni erogate per prestazioni rese nell'anno di riferimento Fondo per la retribuzione delle condizioni di lavoro</t>
  </si>
  <si>
    <t>Macrocategoria : DIRIGENTI PROFESSIONALI, TECNICI E AMMINISTRATIVI</t>
  </si>
  <si>
    <t>ART 90 C 2 CCNL 16-18 - UNICO IMPORTO CONSOLIDATO 2020</t>
  </si>
  <si>
    <t>totale Risorse fisse aventi carattere di certezza e stabilità Fondo posizione</t>
  </si>
  <si>
    <t>325.962</t>
  </si>
  <si>
    <t>Risorse variabili</t>
  </si>
  <si>
    <t>ART 90 C 4 L B CCNL 16-18 - SPEC DISP LEGGE</t>
  </si>
  <si>
    <t>totale Risorse variabili Fondo posizione</t>
  </si>
  <si>
    <t>84.161</t>
  </si>
  <si>
    <t>totale Fondo posizione</t>
  </si>
  <si>
    <t>ART 91 C 2 CCNL 16-18 - UNICO IMPORTO CONSOLIDATO 2020</t>
  </si>
  <si>
    <t>totale Risorse fisse aventi carattere di certezza e stabilità Fondo risultato</t>
  </si>
  <si>
    <t>97.161</t>
  </si>
  <si>
    <t>ART 91 C 4 L F CCNL 16-18 - ALTRE SPEC DISP LEGGE</t>
  </si>
  <si>
    <t>totale Risorse variabili Fondo risultato</t>
  </si>
  <si>
    <t>25.211</t>
  </si>
  <si>
    <t>totale Fondo risultato</t>
  </si>
  <si>
    <t>totale Destinazioni erogate per prestazioni rese nell'anno di riferimento Fondo posizione</t>
  </si>
  <si>
    <t>Macrocategoria : PERSONALE NON DIRIGENTE</t>
  </si>
  <si>
    <t>ART 102 C 2 CCNL 19-21 - UNICO IMPORTO CONSOLIDATO 2022</t>
  </si>
  <si>
    <t>ART 11 C 1 DL 35/19 - FINANZ REG.LE PER NUOVE ASSUNZIONI</t>
  </si>
  <si>
    <t>ART 102 C 3 L B CCNL 19-21 - IND. ART. 32 C 5 NON PIÙ CORR.</t>
  </si>
  <si>
    <t>totale Risorse fisse aventi carattere di certezza e stabilità Fondo inc., P.E. e inden. prof.</t>
  </si>
  <si>
    <t>totale Fondo inc., P.E. e inden. prof.</t>
  </si>
  <si>
    <t>totale Risorse fisse aventi carattere di certezza e stabilità Fondo premialità e cond. lavoro</t>
  </si>
  <si>
    <t>totale Fondo premialità e cond. lavoro</t>
  </si>
  <si>
    <t>INCARICO DI FUNZIONE PROFESSIONALE</t>
  </si>
  <si>
    <t>DEP (DIFFERENZIALI ECON. DI PROF.TÀ) NON DISPONIBILI ALLA CI</t>
  </si>
  <si>
    <t>DEP (DIFFERENZIALI ECON. DI PROF.TÀ) ANNO DI RILEVAZIONE</t>
  </si>
  <si>
    <t>ASSEGNI AD PERSONAM ART 23 E 37 CCNL 19-21</t>
  </si>
  <si>
    <t>INDENNITÀ DI COORDINAMENTO AD ESAURIMENTO</t>
  </si>
  <si>
    <t>INDENNITÀ PROFESSIONALE SPECIFICA</t>
  </si>
  <si>
    <t>totale Destinazioni erogate per prestazioni rese nell'anno di riferimento Fondo inc., P.E. e inden. prof.</t>
  </si>
  <si>
    <t>COMPENSI LAVORO STRAORDINARIO</t>
  </si>
  <si>
    <t>INDENNITÀ CONDIZIONI DI LAVORO</t>
  </si>
  <si>
    <t>PREMI CORRELATI ALLA PERFORMANCE ORGANIZZATIVA</t>
  </si>
  <si>
    <t>INCENTIVI FUNZIONI TECNICHE</t>
  </si>
  <si>
    <t>totale Destinazioni erogate per prestazioni rese nell'anno di riferimento Fondo premialità e cond. lavoro</t>
  </si>
  <si>
    <t>Scheda di Riconciliazione</t>
  </si>
  <si>
    <t>Voci di Spesa/Costo</t>
  </si>
  <si>
    <t>Importo Sico</t>
  </si>
  <si>
    <t>Importo Siope</t>
  </si>
  <si>
    <t>Importo Bilancio</t>
  </si>
  <si>
    <t>Nota</t>
  </si>
  <si>
    <t>Totale T12</t>
  </si>
  <si>
    <t>57976014</t>
  </si>
  <si>
    <t>95304277</t>
  </si>
  <si>
    <t>A Bilancio anche i residui dei fondi dell'anno di competenza</t>
  </si>
  <si>
    <t>Totale T13</t>
  </si>
  <si>
    <t>29106306</t>
  </si>
  <si>
    <t>Assegno T14</t>
  </si>
  <si>
    <t>481</t>
  </si>
  <si>
    <t>TOTALE PARZIALE</t>
  </si>
  <si>
    <t>87082801</t>
  </si>
  <si>
    <t xml:space="preserve">L010 - GESTIONE MENSE </t>
  </si>
  <si>
    <t>L011 - EROGAZIONE BUONI PASTO</t>
  </si>
  <si>
    <t>870438</t>
  </si>
  <si>
    <t>L020 - FORMAZIONE DEL PERSONALE</t>
  </si>
  <si>
    <t>148409</t>
  </si>
  <si>
    <t>L107 - COPERTURE ASSICURATIVE</t>
  </si>
  <si>
    <t>L112 - INCARICHI DI STUDIO/RICERCA/CONSULENZA</t>
  </si>
  <si>
    <t>715533</t>
  </si>
  <si>
    <t>il dato è contenuto al rigo L111</t>
  </si>
  <si>
    <t>L111 - CONTRATTI DI COLLABORAZIONE PROFESSIONALE</t>
  </si>
  <si>
    <t>259088</t>
  </si>
  <si>
    <t>2157988</t>
  </si>
  <si>
    <t>il dato a Bilancio contiene anche gli incarichi di studio/ricerca e consulenza e gli importi per i contratti libero professionali</t>
  </si>
  <si>
    <t>P015 - RETRIBUZIONI PERSONALE  A TEMPO DETERMINATO</t>
  </si>
  <si>
    <t>1413462</t>
  </si>
  <si>
    <t>1644835</t>
  </si>
  <si>
    <t>A Bilancio anche gli oneri dei contributi di cui a P035 e quelli calcolati su residui fondi</t>
  </si>
  <si>
    <t>P035 - CONTRIBUTI A CARICO DELL'AMM. PER FONDI PREV. COMPLEMENTARE</t>
  </si>
  <si>
    <t>239049</t>
  </si>
  <si>
    <t>vedi sotto</t>
  </si>
  <si>
    <t>P055 - CONTRIBUTI A CARICO DELL'AMM.NE SU COMP. FISSE E ACCESSORIE</t>
  </si>
  <si>
    <t>23090490</t>
  </si>
  <si>
    <t>27470212</t>
  </si>
  <si>
    <t>P061 - IRAP</t>
  </si>
  <si>
    <t>6865621</t>
  </si>
  <si>
    <t>P062 - ONERI PER I CONTRATTI DI SOMMINISTRAZIONE(INTERINALI)</t>
  </si>
  <si>
    <t>P065 - COMPENSI PER PERSONALE LSU/LPU</t>
  </si>
  <si>
    <t>P091 - ACCANTONAMENTI PER RINNOVI CONTRATTUALI</t>
  </si>
  <si>
    <t>486177</t>
  </si>
  <si>
    <t>P092 - COMPENSI AGGIUNTIVI PER LA DIRIGENZA MEDICA E VETERINARIA</t>
  </si>
  <si>
    <t>P093 - COMPENSI AGGIUNTIVI PER LA DIRIGENZA DEL RUOLO SANITARIO</t>
  </si>
  <si>
    <t>P094 - COMP.AGGIUNTIVI PERS.INFERM.CO E TECN.SAN.DI RADIOL.MED.</t>
  </si>
  <si>
    <t>SOMME RIMBORSATE ALLE AMMINISTRAZIONI PER SPESE DI PERSONALE
(sommatoria dei diversi rimborsi presenti in tabella 14)</t>
  </si>
  <si>
    <t>2529604</t>
  </si>
  <si>
    <t>123700672</t>
  </si>
  <si>
    <t>137477561</t>
  </si>
  <si>
    <t>RIMBORSI RICEVUTI  DALLE AMMINISTRAZIONI PER SPESE DI PERSONALE  (a riduzione)
(sommatoria dei diversi rimborsi presenti in tabella 14)</t>
  </si>
  <si>
    <t>350819</t>
  </si>
  <si>
    <t>TOTALE GENERALE AL NETTO DEI RIMBORSI</t>
  </si>
  <si>
    <t>123349853</t>
  </si>
  <si>
    <t>137126742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</si>
</sst>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14"/>
      <name val="Arial"/>
    </font>
    <font>
      <b/>
      <sz val="10"/>
      <name val="Arial"/>
    </font>
    <font>
      <b/>
      <sz val="12"/>
      <name val="Arial"/>
    </font>
    <font>
      <sz val="12"/>
      <name val="Arial"/>
    </font>
  </fonts>
  <fills count="2">
    <fill>
      <patternFill patternType="none"/>
    </fill>
    <fill>
      <patternFill patternType="gray125"/>
    </fill>
  </fills>
  <borders count="1">
    <border>
      <left/>
      <right/>
      <top/>
      <bottom/>
      <diagonal/>
    </border>
  </borders>
  <cellStyleXfs count="1">
    <xf numFmtId="0" fontId="0" fillId="0" borderId="0" applyNumberFormat="0" applyFont="0" applyFill="0" applyBorder="0" applyAlignment="0" applyProtection="0"/>
  </cellStyleXfs>
  <cellXfs count="13">
    <xf numFmtId="0" fontId="0" fillId="0" borderId="0" xfId="0" applyNumberFormat="1" applyFont="1" applyFill="1" applyBorder="1" applyAlignment="1"/>
    <xf numFmtId="0" fontId="1" fillId="0" borderId="0" xfId="0" applyNumberFormat="1" applyFont="1" applyFill="1" applyBorder="1" applyAlignment="1"/>
    <xf numFmtId="0" fontId="2" fillId="0" borderId="0" xfId="0" applyNumberFormat="1" applyFont="1" applyFill="1" applyBorder="1" applyAlignment="1"/>
    <xf numFmtId="0" fontId="3" fillId="0" borderId="0" xfId="0" applyNumberFormat="1" applyFont="1" applyFill="1" applyBorder="1" applyAlignment="1"/>
    <xf numFmtId="37" fontId="0" fillId="0" borderId="0" xfId="0" applyNumberFormat="1" applyFont="1" applyFill="1" applyBorder="1" applyAlignment="1">
      <alignment horizontal="right"/>
    </xf>
    <xf numFmtId="4" fontId="0" fillId="0" borderId="0" xfId="0" applyNumberFormat="1" applyFont="1" applyFill="1" applyBorder="1" applyAlignment="1"/>
    <xf numFmtId="37" fontId="2" fillId="0" borderId="0" xfId="0" applyNumberFormat="1" applyFont="1" applyFill="1" applyBorder="1" applyAlignment="1"/>
    <xf numFmtId="39" fontId="0" fillId="0" borderId="0" xfId="0" applyNumberFormat="1" applyFont="1" applyFill="1" applyBorder="1" applyAlignment="1"/>
    <xf numFmtId="39" fontId="2" fillId="0" borderId="0" xfId="0" applyNumberFormat="1" applyFont="1" applyFill="1" applyBorder="1" applyAlignment="1"/>
    <xf numFmtId="0" fontId="4" fillId="0" borderId="0" xfId="0" applyNumberFormat="1" applyFont="1" applyFill="1" applyBorder="1" applyAlignment="1"/>
    <xf numFmtId="0" fontId="2" fillId="0" borderId="0" xfId="0" applyNumberFormat="1" applyFont="1" applyFill="1" applyBorder="1" applyAlignment="1"/>
    <xf numFmtId="0" fontId="0" fillId="0" borderId="0" xfId="0" applyNumberFormat="1" applyFont="1" applyFill="1" applyBorder="1" applyAlignment="1"/>
    <xf numFmtId="0" fontId="3" fillId="0" borderId="0" xfId="0" applyNumberFormat="1" applyFont="1" applyFill="1" applyBorder="1" applyAlignme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BC11E-CF40-4C24-8DF9-95D091FD4D1F}">
  <dimension ref="A1:AF31"/>
  <sheetViews>
    <sheetView zoomScaleNormal="100" workbookViewId="0"/>
  </sheetViews>
  <sheetFormatPr defaultRowHeight="13.2" x14ac:dyDescent="0.25"/>
  <sheetData>
    <row r="1" spans="1:32" ht="17.399999999999999" x14ac:dyDescent="0.3">
      <c r="A1" s="1" t="s">
        <v>0</v>
      </c>
    </row>
    <row r="3" spans="1:32" x14ac:dyDescent="0.25">
      <c r="A3" s="2" t="s">
        <v>1</v>
      </c>
      <c r="C3" t="s">
        <v>2</v>
      </c>
    </row>
    <row r="4" spans="1:32" x14ac:dyDescent="0.25">
      <c r="A4" s="2" t="s">
        <v>3</v>
      </c>
      <c r="C4" t="s">
        <v>4</v>
      </c>
    </row>
    <row r="5" spans="1:32" x14ac:dyDescent="0.25">
      <c r="A5" s="2" t="s">
        <v>5</v>
      </c>
      <c r="C5" t="s">
        <v>6</v>
      </c>
    </row>
    <row r="6" spans="1:32" x14ac:dyDescent="0.25">
      <c r="A6" s="2" t="s">
        <v>7</v>
      </c>
      <c r="C6" t="s">
        <v>8</v>
      </c>
    </row>
    <row r="7" spans="1:32" x14ac:dyDescent="0.25">
      <c r="A7" s="2" t="s">
        <v>9</v>
      </c>
      <c r="C7" t="s">
        <v>10</v>
      </c>
    </row>
    <row r="9" spans="1:32" x14ac:dyDescent="0.25">
      <c r="B9" s="2" t="s">
        <v>11</v>
      </c>
      <c r="C9" s="2" t="s">
        <v>12</v>
      </c>
      <c r="D9" s="2" t="s">
        <v>13</v>
      </c>
      <c r="E9" s="2" t="s">
        <v>14</v>
      </c>
      <c r="F9" s="2" t="s">
        <v>15</v>
      </c>
      <c r="G9" s="2" t="s">
        <v>16</v>
      </c>
      <c r="H9" s="2" t="s">
        <v>17</v>
      </c>
      <c r="I9" s="2" t="s">
        <v>18</v>
      </c>
      <c r="J9" s="2" t="s">
        <v>19</v>
      </c>
      <c r="K9" s="2" t="s">
        <v>20</v>
      </c>
      <c r="L9" s="2" t="s">
        <v>21</v>
      </c>
      <c r="M9" s="2" t="s">
        <v>22</v>
      </c>
      <c r="N9" s="2" t="s">
        <v>23</v>
      </c>
      <c r="O9" s="2" t="s">
        <v>24</v>
      </c>
      <c r="P9" s="2" t="s">
        <v>25</v>
      </c>
      <c r="Q9" s="2" t="s">
        <v>26</v>
      </c>
      <c r="R9" s="2" t="s">
        <v>27</v>
      </c>
      <c r="S9" s="2" t="s">
        <v>28</v>
      </c>
      <c r="T9" s="2" t="s">
        <v>29</v>
      </c>
      <c r="U9" s="2" t="s">
        <v>30</v>
      </c>
      <c r="V9" s="2" t="s">
        <v>31</v>
      </c>
      <c r="W9" s="2" t="s">
        <v>32</v>
      </c>
      <c r="X9" s="2" t="s">
        <v>33</v>
      </c>
      <c r="Y9" s="2" t="s">
        <v>34</v>
      </c>
      <c r="Z9" s="2" t="s">
        <v>35</v>
      </c>
      <c r="AA9" s="2" t="s">
        <v>36</v>
      </c>
      <c r="AB9" s="2" t="s">
        <v>37</v>
      </c>
      <c r="AC9" s="2" t="s">
        <v>38</v>
      </c>
      <c r="AD9" s="2" t="s">
        <v>39</v>
      </c>
      <c r="AE9" s="2" t="s">
        <v>40</v>
      </c>
      <c r="AF9" s="2" t="s">
        <v>41</v>
      </c>
    </row>
    <row r="10" spans="1:32" x14ac:dyDescent="0.25">
      <c r="A10" s="2" t="s">
        <v>42</v>
      </c>
      <c r="C10" t="s">
        <v>43</v>
      </c>
      <c r="D10" t="s">
        <v>43</v>
      </c>
      <c r="E10" t="s">
        <v>43</v>
      </c>
      <c r="F10" t="s">
        <v>11</v>
      </c>
      <c r="G10" t="s">
        <v>11</v>
      </c>
      <c r="H10" t="s">
        <v>11</v>
      </c>
      <c r="I10" t="s">
        <v>43</v>
      </c>
      <c r="J10" t="s">
        <v>43</v>
      </c>
      <c r="K10" t="s">
        <v>43</v>
      </c>
      <c r="L10" t="s">
        <v>11</v>
      </c>
      <c r="M10" t="s">
        <v>43</v>
      </c>
      <c r="N10" t="s">
        <v>43</v>
      </c>
      <c r="O10" t="s">
        <v>43</v>
      </c>
      <c r="P10" t="s">
        <v>43</v>
      </c>
      <c r="Q10" t="s">
        <v>43</v>
      </c>
      <c r="R10" t="s">
        <v>43</v>
      </c>
      <c r="S10" t="s">
        <v>43</v>
      </c>
      <c r="T10" t="s">
        <v>43</v>
      </c>
      <c r="U10" t="s">
        <v>43</v>
      </c>
      <c r="V10" t="s">
        <v>11</v>
      </c>
      <c r="W10" t="s">
        <v>43</v>
      </c>
      <c r="X10" t="s">
        <v>43</v>
      </c>
      <c r="Y10" t="s">
        <v>43</v>
      </c>
      <c r="Z10" t="s">
        <v>43</v>
      </c>
      <c r="AA10" t="s">
        <v>43</v>
      </c>
      <c r="AB10" t="s">
        <v>43</v>
      </c>
      <c r="AC10" t="s">
        <v>11</v>
      </c>
      <c r="AD10" t="s">
        <v>43</v>
      </c>
      <c r="AE10" t="s">
        <v>11</v>
      </c>
      <c r="AF10" t="s">
        <v>43</v>
      </c>
    </row>
    <row r="11" spans="1:32" x14ac:dyDescent="0.25">
      <c r="A11" s="2" t="s">
        <v>44</v>
      </c>
      <c r="C11" t="s">
        <v>43</v>
      </c>
      <c r="D11" t="s">
        <v>43</v>
      </c>
      <c r="E11" t="s">
        <v>11</v>
      </c>
      <c r="F11" t="s">
        <v>11</v>
      </c>
      <c r="G11" t="s">
        <v>11</v>
      </c>
      <c r="H11" t="s">
        <v>11</v>
      </c>
      <c r="I11" t="s">
        <v>43</v>
      </c>
      <c r="J11" t="s">
        <v>43</v>
      </c>
      <c r="K11" t="s">
        <v>43</v>
      </c>
      <c r="L11" t="s">
        <v>11</v>
      </c>
      <c r="M11" t="s">
        <v>43</v>
      </c>
      <c r="N11" t="s">
        <v>43</v>
      </c>
      <c r="O11" t="s">
        <v>43</v>
      </c>
      <c r="P11" t="s">
        <v>43</v>
      </c>
      <c r="Q11" t="s">
        <v>43</v>
      </c>
      <c r="R11" t="s">
        <v>43</v>
      </c>
      <c r="S11" t="s">
        <v>43</v>
      </c>
      <c r="T11" t="s">
        <v>43</v>
      </c>
      <c r="U11" t="s">
        <v>43</v>
      </c>
      <c r="V11" t="s">
        <v>11</v>
      </c>
      <c r="W11" t="s">
        <v>43</v>
      </c>
      <c r="X11" t="s">
        <v>43</v>
      </c>
      <c r="Y11" t="s">
        <v>43</v>
      </c>
      <c r="Z11" t="s">
        <v>43</v>
      </c>
      <c r="AA11" t="s">
        <v>43</v>
      </c>
      <c r="AB11" t="s">
        <v>43</v>
      </c>
      <c r="AC11" t="s">
        <v>11</v>
      </c>
      <c r="AD11" t="s">
        <v>43</v>
      </c>
      <c r="AE11" t="s">
        <v>11</v>
      </c>
      <c r="AF11" t="s">
        <v>43</v>
      </c>
    </row>
    <row r="12" spans="1:32" x14ac:dyDescent="0.25">
      <c r="A12" s="2" t="s">
        <v>45</v>
      </c>
      <c r="C12" t="s">
        <v>43</v>
      </c>
      <c r="D12" t="s">
        <v>43</v>
      </c>
      <c r="E12" t="s">
        <v>11</v>
      </c>
      <c r="F12" t="s">
        <v>11</v>
      </c>
      <c r="G12" t="s">
        <v>11</v>
      </c>
      <c r="H12" t="s">
        <v>11</v>
      </c>
      <c r="I12" t="s">
        <v>43</v>
      </c>
      <c r="J12" t="s">
        <v>43</v>
      </c>
      <c r="K12" t="s">
        <v>43</v>
      </c>
      <c r="L12" t="s">
        <v>11</v>
      </c>
      <c r="M12" t="s">
        <v>43</v>
      </c>
      <c r="N12" t="s">
        <v>43</v>
      </c>
      <c r="O12" t="s">
        <v>43</v>
      </c>
      <c r="P12" t="s">
        <v>43</v>
      </c>
      <c r="Q12" t="s">
        <v>43</v>
      </c>
      <c r="R12" t="s">
        <v>43</v>
      </c>
      <c r="S12" t="s">
        <v>43</v>
      </c>
      <c r="T12" t="s">
        <v>43</v>
      </c>
      <c r="U12" t="s">
        <v>43</v>
      </c>
      <c r="V12" t="s">
        <v>11</v>
      </c>
      <c r="W12" t="s">
        <v>43</v>
      </c>
      <c r="X12" t="s">
        <v>43</v>
      </c>
      <c r="Y12" t="s">
        <v>43</v>
      </c>
      <c r="Z12" t="s">
        <v>43</v>
      </c>
      <c r="AA12" t="s">
        <v>43</v>
      </c>
      <c r="AB12" t="s">
        <v>43</v>
      </c>
      <c r="AC12" t="s">
        <v>11</v>
      </c>
      <c r="AD12" t="s">
        <v>43</v>
      </c>
      <c r="AE12" t="s">
        <v>11</v>
      </c>
      <c r="AF12" t="s">
        <v>43</v>
      </c>
    </row>
    <row r="14" spans="1:32" ht="17.399999999999999" x14ac:dyDescent="0.3">
      <c r="A14" s="1" t="s">
        <v>46</v>
      </c>
    </row>
    <row r="15" spans="1:32" ht="17.399999999999999" x14ac:dyDescent="0.3">
      <c r="A15" s="1" t="s">
        <v>47</v>
      </c>
    </row>
    <row r="18" spans="1:18" ht="15.6" x14ac:dyDescent="0.3">
      <c r="A18" s="3" t="s">
        <v>48</v>
      </c>
    </row>
    <row r="20" spans="1:18" x14ac:dyDescent="0.25">
      <c r="A20" s="2" t="s">
        <v>11</v>
      </c>
      <c r="B20" s="2" t="s">
        <v>49</v>
      </c>
      <c r="C20" s="2" t="s">
        <v>50</v>
      </c>
      <c r="D20" s="2" t="s">
        <v>51</v>
      </c>
      <c r="E20" s="2" t="s">
        <v>52</v>
      </c>
      <c r="F20" s="2" t="s">
        <v>53</v>
      </c>
      <c r="G20" s="2" t="s">
        <v>54</v>
      </c>
      <c r="H20" s="2" t="s">
        <v>55</v>
      </c>
      <c r="I20" s="2" t="s">
        <v>56</v>
      </c>
      <c r="J20" s="2" t="s">
        <v>57</v>
      </c>
      <c r="K20" s="2" t="s">
        <v>58</v>
      </c>
      <c r="L20" s="2" t="s">
        <v>59</v>
      </c>
    </row>
    <row r="21" spans="1:18" x14ac:dyDescent="0.25">
      <c r="A21" s="2" t="s">
        <v>60</v>
      </c>
      <c r="B21" t="s">
        <v>61</v>
      </c>
      <c r="C21" t="s">
        <v>61</v>
      </c>
      <c r="D21" t="s">
        <v>61</v>
      </c>
      <c r="E21" t="s">
        <v>61</v>
      </c>
      <c r="F21" t="s">
        <v>61</v>
      </c>
      <c r="G21" t="s">
        <v>61</v>
      </c>
      <c r="H21" t="s">
        <v>61</v>
      </c>
      <c r="I21" t="s">
        <v>61</v>
      </c>
      <c r="J21" t="s">
        <v>61</v>
      </c>
      <c r="K21" t="s">
        <v>61</v>
      </c>
      <c r="L21" t="s">
        <v>61</v>
      </c>
    </row>
    <row r="23" spans="1:18" x14ac:dyDescent="0.25">
      <c r="A23" s="2" t="s">
        <v>11</v>
      </c>
      <c r="B23" s="2" t="s">
        <v>62</v>
      </c>
      <c r="C23" s="2" t="s">
        <v>63</v>
      </c>
      <c r="D23" s="2" t="s">
        <v>64</v>
      </c>
      <c r="E23" s="2" t="s">
        <v>65</v>
      </c>
      <c r="F23" s="2" t="s">
        <v>66</v>
      </c>
      <c r="G23" s="2" t="s">
        <v>67</v>
      </c>
      <c r="H23" s="2" t="s">
        <v>68</v>
      </c>
      <c r="I23" s="2" t="s">
        <v>69</v>
      </c>
      <c r="J23" s="2" t="s">
        <v>70</v>
      </c>
      <c r="K23" s="2" t="s">
        <v>71</v>
      </c>
      <c r="L23" s="2" t="s">
        <v>72</v>
      </c>
      <c r="M23" s="2" t="s">
        <v>73</v>
      </c>
      <c r="N23" s="2" t="s">
        <v>74</v>
      </c>
      <c r="O23" s="2" t="s">
        <v>75</v>
      </c>
      <c r="P23" s="2" t="s">
        <v>76</v>
      </c>
      <c r="Q23" s="2" t="s">
        <v>77</v>
      </c>
      <c r="R23" s="2" t="s">
        <v>78</v>
      </c>
    </row>
    <row r="24" spans="1:18" x14ac:dyDescent="0.25">
      <c r="A24" s="2" t="s">
        <v>60</v>
      </c>
      <c r="B24" t="s">
        <v>61</v>
      </c>
      <c r="C24" t="s">
        <v>61</v>
      </c>
      <c r="D24" t="s">
        <v>61</v>
      </c>
      <c r="E24" t="s">
        <v>61</v>
      </c>
      <c r="F24" t="s">
        <v>61</v>
      </c>
      <c r="G24" t="s">
        <v>61</v>
      </c>
      <c r="H24" t="s">
        <v>61</v>
      </c>
      <c r="I24" t="s">
        <v>61</v>
      </c>
      <c r="J24" t="s">
        <v>61</v>
      </c>
      <c r="K24" t="s">
        <v>61</v>
      </c>
      <c r="L24" t="s">
        <v>61</v>
      </c>
      <c r="M24" t="s">
        <v>61</v>
      </c>
      <c r="N24" t="s">
        <v>61</v>
      </c>
      <c r="O24" t="s">
        <v>61</v>
      </c>
      <c r="P24" t="s">
        <v>61</v>
      </c>
      <c r="Q24" t="s">
        <v>61</v>
      </c>
      <c r="R24" t="s">
        <v>61</v>
      </c>
    </row>
    <row r="26" spans="1:18" x14ac:dyDescent="0.25">
      <c r="A26" s="2" t="s">
        <v>79</v>
      </c>
    </row>
    <row r="28" spans="1:18" x14ac:dyDescent="0.25">
      <c r="A28" s="2" t="s">
        <v>80</v>
      </c>
    </row>
    <row r="29" spans="1:18" x14ac:dyDescent="0.25">
      <c r="A29" s="2" t="s">
        <v>81</v>
      </c>
    </row>
    <row r="30" spans="1:18" x14ac:dyDescent="0.25">
      <c r="A30" s="2" t="s">
        <v>82</v>
      </c>
    </row>
    <row r="31" spans="1:18" x14ac:dyDescent="0.25">
      <c r="A31" s="2" t="s">
        <v>83</v>
      </c>
    </row>
  </sheetData>
  <pageMargins left="0.75" right="0.75" top="1" bottom="1" header="0.5" footer="0.5"/>
  <pageSetup paperSize="9" scale="0" firstPageNumber="0" fitToWidth="0"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7A304-C197-4841-A767-AF7FDB343DB4}">
  <dimension ref="A1:A3"/>
  <sheetViews>
    <sheetView zoomScaleNormal="100" workbookViewId="0"/>
  </sheetViews>
  <sheetFormatPr defaultRowHeight="13.2" x14ac:dyDescent="0.25"/>
  <sheetData>
    <row r="1" spans="1:1" ht="17.399999999999999" x14ac:dyDescent="0.3">
      <c r="A1" s="1" t="s">
        <v>84</v>
      </c>
    </row>
    <row r="3" spans="1:1" x14ac:dyDescent="0.25">
      <c r="A3" s="2" t="s">
        <v>85</v>
      </c>
    </row>
  </sheetData>
  <pageMargins left="0.75" right="0.75" top="1" bottom="1" header="0.5" footer="0.5"/>
  <pageSetup paperSize="9" scale="0" firstPageNumber="0" fitToWidth="0" fitToHeight="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7568A-956D-4253-958B-AB0BCFF4FD16}">
  <dimension ref="A1:M21"/>
  <sheetViews>
    <sheetView zoomScaleNormal="100" workbookViewId="0"/>
  </sheetViews>
  <sheetFormatPr defaultRowHeight="13.2" x14ac:dyDescent="0.25"/>
  <cols>
    <col min="8" max="8" width="13.88671875" customWidth="1"/>
    <col min="9" max="9" width="13" customWidth="1"/>
    <col min="10" max="10" width="14" customWidth="1"/>
  </cols>
  <sheetData>
    <row r="1" spans="1:13" ht="17.399999999999999" x14ac:dyDescent="0.3">
      <c r="A1" s="1" t="s">
        <v>86</v>
      </c>
    </row>
    <row r="2" spans="1:13" x14ac:dyDescent="0.25">
      <c r="A2" s="2" t="s">
        <v>87</v>
      </c>
    </row>
    <row r="3" spans="1:13" x14ac:dyDescent="0.25">
      <c r="A3" s="2" t="s">
        <v>88</v>
      </c>
    </row>
    <row r="4" spans="1:13" x14ac:dyDescent="0.25">
      <c r="A4" s="2" t="s">
        <v>89</v>
      </c>
    </row>
    <row r="5" spans="1:13" ht="15.6" x14ac:dyDescent="0.3">
      <c r="B5" s="3" t="s">
        <v>90</v>
      </c>
      <c r="E5" s="3" t="s">
        <v>91</v>
      </c>
      <c r="H5" s="3" t="s">
        <v>92</v>
      </c>
      <c r="K5" s="3" t="s">
        <v>93</v>
      </c>
    </row>
    <row r="6" spans="1:13" x14ac:dyDescent="0.25">
      <c r="A6" s="2" t="s">
        <v>11</v>
      </c>
      <c r="B6" s="2" t="s">
        <v>94</v>
      </c>
      <c r="C6" s="2" t="s">
        <v>95</v>
      </c>
      <c r="D6" s="2" t="s">
        <v>4</v>
      </c>
      <c r="E6" s="2" t="s">
        <v>94</v>
      </c>
      <c r="F6" s="2" t="s">
        <v>95</v>
      </c>
      <c r="G6" s="2" t="s">
        <v>4</v>
      </c>
      <c r="H6" s="2" t="s">
        <v>94</v>
      </c>
      <c r="I6" s="2" t="s">
        <v>95</v>
      </c>
      <c r="J6" s="2" t="s">
        <v>4</v>
      </c>
      <c r="K6" s="2" t="s">
        <v>94</v>
      </c>
      <c r="L6" s="2" t="s">
        <v>95</v>
      </c>
      <c r="M6" s="2" t="s">
        <v>4</v>
      </c>
    </row>
    <row r="7" spans="1:13" x14ac:dyDescent="0.25">
      <c r="A7" t="s">
        <v>96</v>
      </c>
      <c r="B7" s="4">
        <v>3</v>
      </c>
      <c r="C7" s="4">
        <v>3</v>
      </c>
      <c r="D7" s="4">
        <v>3</v>
      </c>
      <c r="E7" s="5">
        <v>3</v>
      </c>
      <c r="F7" s="5">
        <v>3</v>
      </c>
      <c r="G7" s="5">
        <v>3</v>
      </c>
      <c r="H7" s="4">
        <v>469187</v>
      </c>
      <c r="I7" s="4">
        <v>408414</v>
      </c>
      <c r="J7" s="4">
        <v>424095</v>
      </c>
      <c r="K7" s="4">
        <v>0</v>
      </c>
      <c r="L7" s="4">
        <v>0</v>
      </c>
      <c r="M7" s="4">
        <v>0</v>
      </c>
    </row>
    <row r="8" spans="1:13" x14ac:dyDescent="0.25">
      <c r="A8" t="s">
        <v>97</v>
      </c>
      <c r="B8" s="4">
        <v>98</v>
      </c>
      <c r="C8" s="4">
        <v>100</v>
      </c>
      <c r="D8" s="4">
        <v>94</v>
      </c>
      <c r="E8" s="5">
        <v>108.58999633789063</v>
      </c>
      <c r="F8" s="5">
        <v>95.949996948242188</v>
      </c>
      <c r="G8" s="5">
        <v>97.110000610351563</v>
      </c>
      <c r="H8" s="4">
        <v>10727670</v>
      </c>
      <c r="I8" s="4">
        <v>8846455</v>
      </c>
      <c r="J8" s="4">
        <v>9367110</v>
      </c>
      <c r="K8" s="4">
        <v>389443</v>
      </c>
      <c r="L8" s="4">
        <v>0</v>
      </c>
      <c r="M8" s="4">
        <v>0</v>
      </c>
    </row>
    <row r="9" spans="1:13" x14ac:dyDescent="0.25">
      <c r="A9" t="s">
        <v>98</v>
      </c>
      <c r="B9" s="4">
        <v>1</v>
      </c>
      <c r="C9" s="4">
        <v>1</v>
      </c>
      <c r="D9" s="4">
        <v>1</v>
      </c>
      <c r="E9" s="5">
        <v>1</v>
      </c>
      <c r="F9" s="5">
        <v>1</v>
      </c>
      <c r="G9" s="5">
        <v>1</v>
      </c>
      <c r="H9" s="4">
        <v>47938</v>
      </c>
      <c r="I9" s="4">
        <v>47899</v>
      </c>
      <c r="J9" s="4">
        <v>53011</v>
      </c>
      <c r="K9" s="4">
        <v>0</v>
      </c>
      <c r="L9" s="4">
        <v>0</v>
      </c>
      <c r="M9" s="4">
        <v>0</v>
      </c>
    </row>
    <row r="10" spans="1:13" x14ac:dyDescent="0.25">
      <c r="A10" t="s">
        <v>99</v>
      </c>
      <c r="B10" s="4">
        <v>1</v>
      </c>
      <c r="C10" s="4">
        <v>1</v>
      </c>
      <c r="D10" s="4">
        <v>1</v>
      </c>
      <c r="E10" s="5">
        <v>1</v>
      </c>
      <c r="F10" s="5">
        <v>1</v>
      </c>
      <c r="G10" s="5">
        <v>1</v>
      </c>
      <c r="H10" s="4">
        <v>80086</v>
      </c>
      <c r="I10" s="4">
        <v>73848</v>
      </c>
      <c r="J10" s="4">
        <v>79085</v>
      </c>
      <c r="K10" s="4">
        <v>5440</v>
      </c>
      <c r="L10" s="4">
        <v>0</v>
      </c>
      <c r="M10" s="4">
        <v>0</v>
      </c>
    </row>
    <row r="11" spans="1:13" x14ac:dyDescent="0.25">
      <c r="A11" t="s">
        <v>100</v>
      </c>
      <c r="B11" s="4">
        <v>3</v>
      </c>
      <c r="C11" s="4">
        <v>3</v>
      </c>
      <c r="D11" s="4">
        <v>2</v>
      </c>
      <c r="E11" s="5">
        <v>3</v>
      </c>
      <c r="F11" s="5">
        <v>2.7599999904632568</v>
      </c>
      <c r="G11" s="5">
        <v>2.6700000762939453</v>
      </c>
      <c r="H11" s="4">
        <v>197581</v>
      </c>
      <c r="I11" s="4">
        <v>184779</v>
      </c>
      <c r="J11" s="4">
        <v>180327</v>
      </c>
      <c r="K11" s="4">
        <v>5546</v>
      </c>
      <c r="L11" s="4">
        <v>0</v>
      </c>
      <c r="M11" s="4">
        <v>0</v>
      </c>
    </row>
    <row r="12" spans="1:13" x14ac:dyDescent="0.25">
      <c r="A12" t="s">
        <v>101</v>
      </c>
      <c r="B12" s="4">
        <v>3</v>
      </c>
      <c r="C12" s="4">
        <v>4</v>
      </c>
      <c r="D12" s="4">
        <v>4</v>
      </c>
      <c r="E12" s="5">
        <v>2.5799999237060547</v>
      </c>
      <c r="F12" s="5">
        <v>3.6700000762939453</v>
      </c>
      <c r="G12" s="5">
        <v>3.2699999809265137</v>
      </c>
      <c r="H12" s="4">
        <v>168324</v>
      </c>
      <c r="I12" s="4">
        <v>211499</v>
      </c>
      <c r="J12" s="4">
        <v>213581</v>
      </c>
      <c r="K12" s="4">
        <v>7596</v>
      </c>
      <c r="L12" s="4">
        <v>0</v>
      </c>
      <c r="M12" s="4">
        <v>0</v>
      </c>
    </row>
    <row r="13" spans="1:13" x14ac:dyDescent="0.25">
      <c r="A13" t="s">
        <v>102</v>
      </c>
      <c r="B13" s="4">
        <v>0</v>
      </c>
      <c r="C13" s="4">
        <v>1</v>
      </c>
      <c r="D13" s="4">
        <v>1</v>
      </c>
      <c r="E13" s="5">
        <v>0</v>
      </c>
      <c r="F13" s="5">
        <v>0.25</v>
      </c>
      <c r="G13" s="5">
        <v>1</v>
      </c>
      <c r="H13" s="4">
        <v>0</v>
      </c>
      <c r="I13" s="4">
        <v>25016</v>
      </c>
      <c r="J13" s="4">
        <v>102309</v>
      </c>
      <c r="K13" s="4">
        <v>0</v>
      </c>
      <c r="L13" s="4">
        <v>0</v>
      </c>
      <c r="M13" s="4">
        <v>0</v>
      </c>
    </row>
    <row r="14" spans="1:13" x14ac:dyDescent="0.25">
      <c r="A14" t="s">
        <v>103</v>
      </c>
      <c r="B14" s="4">
        <v>10</v>
      </c>
      <c r="C14" s="4">
        <v>11</v>
      </c>
      <c r="D14" s="4">
        <v>11</v>
      </c>
      <c r="E14" s="5">
        <v>9.1700000762939453</v>
      </c>
      <c r="F14" s="5">
        <v>8.9200000762939453</v>
      </c>
      <c r="G14" s="5">
        <v>10</v>
      </c>
      <c r="H14" s="4">
        <v>767536</v>
      </c>
      <c r="I14" s="4">
        <v>639829</v>
      </c>
      <c r="J14" s="4">
        <v>756368</v>
      </c>
      <c r="K14" s="4">
        <v>94387</v>
      </c>
      <c r="L14" s="4">
        <v>0</v>
      </c>
      <c r="M14" s="4">
        <v>0</v>
      </c>
    </row>
    <row r="15" spans="1:13" x14ac:dyDescent="0.25">
      <c r="A15" t="s">
        <v>104</v>
      </c>
      <c r="B15" s="4">
        <v>0</v>
      </c>
      <c r="C15" s="4">
        <v>0</v>
      </c>
      <c r="D15" s="4">
        <v>1131</v>
      </c>
      <c r="E15" s="5">
        <v>0</v>
      </c>
      <c r="F15" s="5">
        <v>0</v>
      </c>
      <c r="G15" s="5">
        <v>1119.2900390625</v>
      </c>
      <c r="H15" s="4">
        <v>0</v>
      </c>
      <c r="I15" s="4">
        <v>0</v>
      </c>
      <c r="J15" s="4">
        <v>45686650</v>
      </c>
      <c r="K15" s="4">
        <v>0</v>
      </c>
      <c r="L15" s="4">
        <v>0</v>
      </c>
      <c r="M15" s="4">
        <v>0</v>
      </c>
    </row>
    <row r="16" spans="1:13" x14ac:dyDescent="0.25">
      <c r="A16" t="s">
        <v>105</v>
      </c>
      <c r="B16" s="4">
        <v>0</v>
      </c>
      <c r="C16" s="4">
        <v>0</v>
      </c>
      <c r="D16" s="4">
        <v>144</v>
      </c>
      <c r="E16" s="5">
        <v>0</v>
      </c>
      <c r="F16" s="5">
        <v>0</v>
      </c>
      <c r="G16" s="5">
        <v>157.19000244140625</v>
      </c>
      <c r="H16" s="4">
        <v>0</v>
      </c>
      <c r="I16" s="4">
        <v>0</v>
      </c>
      <c r="J16" s="4">
        <v>5546621</v>
      </c>
      <c r="K16" s="4">
        <v>0</v>
      </c>
      <c r="L16" s="4">
        <v>0</v>
      </c>
      <c r="M16" s="4">
        <v>0</v>
      </c>
    </row>
    <row r="17" spans="1:13" x14ac:dyDescent="0.25">
      <c r="A17" t="s">
        <v>106</v>
      </c>
      <c r="B17" s="4">
        <v>0</v>
      </c>
      <c r="C17" s="4">
        <v>0</v>
      </c>
      <c r="D17" s="4">
        <v>593</v>
      </c>
      <c r="E17" s="5">
        <v>0</v>
      </c>
      <c r="F17" s="5">
        <v>0</v>
      </c>
      <c r="G17" s="5">
        <v>555.78997802734375</v>
      </c>
      <c r="H17" s="4">
        <v>0</v>
      </c>
      <c r="I17" s="4">
        <v>0</v>
      </c>
      <c r="J17" s="4">
        <v>18953900</v>
      </c>
      <c r="K17" s="4">
        <v>0</v>
      </c>
      <c r="L17" s="4">
        <v>0</v>
      </c>
      <c r="M17" s="4">
        <v>0</v>
      </c>
    </row>
    <row r="18" spans="1:13" x14ac:dyDescent="0.25">
      <c r="A18" t="s">
        <v>107</v>
      </c>
      <c r="B18" s="4">
        <v>0</v>
      </c>
      <c r="C18" s="4">
        <v>0</v>
      </c>
      <c r="D18" s="4">
        <v>186</v>
      </c>
      <c r="E18" s="5">
        <v>0</v>
      </c>
      <c r="F18" s="5">
        <v>0</v>
      </c>
      <c r="G18" s="5">
        <v>187.33999633789063</v>
      </c>
      <c r="H18" s="4">
        <v>0</v>
      </c>
      <c r="I18" s="4">
        <v>0</v>
      </c>
      <c r="J18" s="4">
        <v>5719263</v>
      </c>
      <c r="K18" s="4">
        <v>0</v>
      </c>
      <c r="L18" s="4">
        <v>0</v>
      </c>
      <c r="M18" s="4">
        <v>0</v>
      </c>
    </row>
    <row r="19" spans="1:13" x14ac:dyDescent="0.25">
      <c r="A19" s="2" t="s">
        <v>108</v>
      </c>
      <c r="B19" s="6">
        <f t="shared" ref="B19:M19" si="0">SUM(B7:B18)</f>
        <v>119</v>
      </c>
      <c r="C19" s="6">
        <f t="shared" si="0"/>
        <v>124</v>
      </c>
      <c r="D19" s="6">
        <f t="shared" si="0"/>
        <v>2171</v>
      </c>
      <c r="E19" s="5">
        <f t="shared" si="0"/>
        <v>128.33999633789063</v>
      </c>
      <c r="F19" s="5">
        <f t="shared" si="0"/>
        <v>116.54999709129333</v>
      </c>
      <c r="G19" s="5">
        <f t="shared" si="0"/>
        <v>2138.6600165367126</v>
      </c>
      <c r="H19" s="6">
        <f t="shared" si="0"/>
        <v>12458322</v>
      </c>
      <c r="I19" s="6">
        <f t="shared" si="0"/>
        <v>10437739</v>
      </c>
      <c r="J19" s="6">
        <f t="shared" si="0"/>
        <v>87082320</v>
      </c>
      <c r="K19" s="6">
        <f t="shared" si="0"/>
        <v>502412</v>
      </c>
      <c r="L19" s="6">
        <f t="shared" si="0"/>
        <v>0</v>
      </c>
      <c r="M19" s="6">
        <f t="shared" si="0"/>
        <v>0</v>
      </c>
    </row>
    <row r="20" spans="1:13" x14ac:dyDescent="0.25">
      <c r="E20" s="10" t="s">
        <v>109</v>
      </c>
      <c r="F20" s="11"/>
      <c r="G20" s="11"/>
      <c r="H20" s="4">
        <v>44827256</v>
      </c>
      <c r="I20" s="4">
        <v>44161232</v>
      </c>
      <c r="J20" s="4">
        <v>36709251</v>
      </c>
    </row>
    <row r="21" spans="1:13" x14ac:dyDescent="0.25">
      <c r="E21" s="10" t="s">
        <v>110</v>
      </c>
      <c r="F21" s="11"/>
      <c r="G21" s="11"/>
      <c r="H21" s="6">
        <f>SUM(H19:H20)</f>
        <v>57285578</v>
      </c>
      <c r="I21" s="6">
        <f>SUM(I19:I20)</f>
        <v>54598971</v>
      </c>
      <c r="J21" s="6">
        <f>SUM(J19:J20)</f>
        <v>123791571</v>
      </c>
    </row>
  </sheetData>
  <mergeCells count="2">
    <mergeCell ref="E20:G20"/>
    <mergeCell ref="E21:G21"/>
  </mergeCells>
  <pageMargins left="0.75" right="0.75" top="1" bottom="1" header="0.5" footer="0.5"/>
  <pageSetup paperSize="9" scale="0" firstPageNumber="0"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41D50-C21A-4919-B718-8CD63221FE93}">
  <dimension ref="A1:S27"/>
  <sheetViews>
    <sheetView zoomScaleNormal="100" workbookViewId="0"/>
  </sheetViews>
  <sheetFormatPr defaultRowHeight="13.2" x14ac:dyDescent="0.25"/>
  <sheetData>
    <row r="1" spans="1:19" ht="17.399999999999999" x14ac:dyDescent="0.3">
      <c r="A1" s="1" t="s">
        <v>111</v>
      </c>
    </row>
    <row r="2" spans="1:19" x14ac:dyDescent="0.25">
      <c r="A2" s="2" t="s">
        <v>87</v>
      </c>
    </row>
    <row r="3" spans="1:19" x14ac:dyDescent="0.25">
      <c r="A3" s="2" t="s">
        <v>88</v>
      </c>
    </row>
    <row r="4" spans="1:19" x14ac:dyDescent="0.25">
      <c r="A4" s="2" t="s">
        <v>89</v>
      </c>
    </row>
    <row r="6" spans="1:19" ht="15.6" x14ac:dyDescent="0.3">
      <c r="B6" s="3" t="s">
        <v>112</v>
      </c>
      <c r="E6" s="3" t="s">
        <v>113</v>
      </c>
      <c r="H6" s="3" t="s">
        <v>114</v>
      </c>
      <c r="K6" s="2" t="s">
        <v>115</v>
      </c>
      <c r="N6" s="2" t="s">
        <v>116</v>
      </c>
      <c r="Q6" s="2" t="s">
        <v>117</v>
      </c>
    </row>
    <row r="7" spans="1:19" x14ac:dyDescent="0.25">
      <c r="A7" t="s">
        <v>103</v>
      </c>
      <c r="B7" s="4" t="s">
        <v>118</v>
      </c>
      <c r="C7" s="4" t="s">
        <v>119</v>
      </c>
      <c r="D7" s="4" t="s">
        <v>120</v>
      </c>
      <c r="E7" s="4">
        <v>73434</v>
      </c>
      <c r="F7" s="4">
        <v>71757</v>
      </c>
      <c r="G7" s="4">
        <v>75662</v>
      </c>
      <c r="H7" s="4">
        <v>47576</v>
      </c>
      <c r="I7" s="4">
        <v>47816</v>
      </c>
      <c r="J7" s="4">
        <v>47470</v>
      </c>
      <c r="K7" s="4">
        <v>25859</v>
      </c>
      <c r="L7" s="4">
        <v>23941</v>
      </c>
      <c r="M7" s="4">
        <v>28192</v>
      </c>
      <c r="N7" s="4">
        <v>5125</v>
      </c>
      <c r="O7" s="4">
        <v>0</v>
      </c>
      <c r="P7" s="4">
        <v>0</v>
      </c>
      <c r="Q7" s="4">
        <v>5172</v>
      </c>
      <c r="R7" s="4">
        <v>0</v>
      </c>
      <c r="S7" s="4">
        <v>0</v>
      </c>
    </row>
    <row r="8" spans="1:19" x14ac:dyDescent="0.25">
      <c r="A8" t="s">
        <v>102</v>
      </c>
      <c r="B8">
        <v>0</v>
      </c>
      <c r="C8" s="4" t="s">
        <v>121</v>
      </c>
      <c r="D8" s="4" t="s">
        <v>122</v>
      </c>
      <c r="E8" s="4">
        <v>0</v>
      </c>
      <c r="F8" s="4">
        <v>100064</v>
      </c>
      <c r="G8" s="4">
        <v>102309</v>
      </c>
      <c r="H8" s="4">
        <v>0</v>
      </c>
      <c r="I8" s="4">
        <v>49476</v>
      </c>
      <c r="J8" s="4">
        <v>49529</v>
      </c>
      <c r="K8" s="4">
        <v>0</v>
      </c>
      <c r="L8" s="4">
        <v>50588</v>
      </c>
      <c r="M8" s="4">
        <v>52780</v>
      </c>
      <c r="N8" s="4">
        <v>0</v>
      </c>
      <c r="O8" s="4">
        <v>0</v>
      </c>
      <c r="P8" s="4">
        <v>0</v>
      </c>
      <c r="Q8" s="4">
        <v>0</v>
      </c>
      <c r="R8" s="4">
        <v>0</v>
      </c>
      <c r="S8" s="4">
        <v>0</v>
      </c>
    </row>
    <row r="9" spans="1:19" x14ac:dyDescent="0.25">
      <c r="A9" t="s">
        <v>101</v>
      </c>
      <c r="B9" s="4" t="s">
        <v>123</v>
      </c>
      <c r="C9" s="4" t="s">
        <v>124</v>
      </c>
      <c r="D9" s="4" t="s">
        <v>125</v>
      </c>
      <c r="E9" s="4">
        <v>62217</v>
      </c>
      <c r="F9" s="4">
        <v>57682</v>
      </c>
      <c r="G9" s="4">
        <v>65232</v>
      </c>
      <c r="H9" s="4">
        <v>46320</v>
      </c>
      <c r="I9" s="4">
        <v>45499</v>
      </c>
      <c r="J9" s="4">
        <v>45521</v>
      </c>
      <c r="K9" s="4">
        <v>15897</v>
      </c>
      <c r="L9" s="4">
        <v>12182</v>
      </c>
      <c r="M9" s="4">
        <v>19712</v>
      </c>
      <c r="N9" s="4">
        <v>2007</v>
      </c>
      <c r="O9" s="4">
        <v>0</v>
      </c>
      <c r="P9" s="4">
        <v>0</v>
      </c>
      <c r="Q9" s="4">
        <v>933</v>
      </c>
      <c r="R9" s="4">
        <v>0</v>
      </c>
      <c r="S9" s="4">
        <v>0</v>
      </c>
    </row>
    <row r="10" spans="1:19" x14ac:dyDescent="0.25">
      <c r="A10" t="s">
        <v>100</v>
      </c>
      <c r="B10" s="4" t="s">
        <v>126</v>
      </c>
      <c r="C10" s="4" t="s">
        <v>127</v>
      </c>
      <c r="D10" s="4" t="s">
        <v>128</v>
      </c>
      <c r="E10" s="4">
        <v>64012</v>
      </c>
      <c r="F10" s="4">
        <v>66969</v>
      </c>
      <c r="G10" s="4">
        <v>67623</v>
      </c>
      <c r="H10" s="4">
        <v>46304</v>
      </c>
      <c r="I10" s="4">
        <v>46665</v>
      </c>
      <c r="J10" s="4">
        <v>48424</v>
      </c>
      <c r="K10" s="4">
        <v>17708</v>
      </c>
      <c r="L10" s="4">
        <v>20304</v>
      </c>
      <c r="M10" s="4">
        <v>19199</v>
      </c>
      <c r="N10" s="4">
        <v>0</v>
      </c>
      <c r="O10" s="4">
        <v>0</v>
      </c>
      <c r="P10" s="4">
        <v>0</v>
      </c>
      <c r="Q10" s="4">
        <v>1849</v>
      </c>
      <c r="R10" s="4">
        <v>0</v>
      </c>
      <c r="S10" s="4">
        <v>0</v>
      </c>
    </row>
    <row r="11" spans="1:19" x14ac:dyDescent="0.25">
      <c r="A11" t="s">
        <v>97</v>
      </c>
      <c r="B11" s="4" t="s">
        <v>129</v>
      </c>
      <c r="C11" s="4" t="s">
        <v>130</v>
      </c>
      <c r="D11" s="4" t="s">
        <v>131</v>
      </c>
      <c r="E11" s="4">
        <v>95207</v>
      </c>
      <c r="F11" s="4">
        <v>92198</v>
      </c>
      <c r="G11" s="4">
        <v>96461</v>
      </c>
      <c r="H11" s="4">
        <v>47765</v>
      </c>
      <c r="I11" s="4">
        <v>48152</v>
      </c>
      <c r="J11" s="4">
        <v>49781</v>
      </c>
      <c r="K11" s="4">
        <v>47442</v>
      </c>
      <c r="L11" s="4">
        <v>44046</v>
      </c>
      <c r="M11" s="4">
        <v>46680</v>
      </c>
      <c r="N11" s="4">
        <v>0</v>
      </c>
      <c r="O11" s="4">
        <v>0</v>
      </c>
      <c r="P11" s="4">
        <v>0</v>
      </c>
      <c r="Q11" s="4">
        <v>3586</v>
      </c>
      <c r="R11" s="4">
        <v>0</v>
      </c>
      <c r="S11" s="4">
        <v>0</v>
      </c>
    </row>
    <row r="12" spans="1:19" x14ac:dyDescent="0.25">
      <c r="A12" s="2" t="s">
        <v>11</v>
      </c>
      <c r="B12" s="2" t="s">
        <v>94</v>
      </c>
      <c r="C12" s="2" t="s">
        <v>95</v>
      </c>
      <c r="D12" s="2" t="s">
        <v>4</v>
      </c>
      <c r="E12" s="2" t="s">
        <v>94</v>
      </c>
      <c r="F12" s="2" t="s">
        <v>95</v>
      </c>
      <c r="G12" s="2" t="s">
        <v>4</v>
      </c>
      <c r="H12" s="2" t="s">
        <v>94</v>
      </c>
      <c r="I12" s="2" t="s">
        <v>95</v>
      </c>
      <c r="J12" s="2" t="s">
        <v>4</v>
      </c>
      <c r="K12" s="2" t="s">
        <v>94</v>
      </c>
      <c r="L12" s="2" t="s">
        <v>95</v>
      </c>
      <c r="M12" s="2" t="s">
        <v>4</v>
      </c>
      <c r="N12" s="2" t="s">
        <v>94</v>
      </c>
      <c r="O12" s="2" t="s">
        <v>95</v>
      </c>
      <c r="P12" s="2" t="s">
        <v>4</v>
      </c>
      <c r="Q12" s="2" t="s">
        <v>94</v>
      </c>
      <c r="R12" s="2" t="s">
        <v>95</v>
      </c>
      <c r="S12" s="2" t="s">
        <v>4</v>
      </c>
    </row>
    <row r="13" spans="1:19" x14ac:dyDescent="0.25">
      <c r="A13" t="s">
        <v>96</v>
      </c>
      <c r="B13" s="4" t="s">
        <v>126</v>
      </c>
      <c r="C13" s="4" t="s">
        <v>126</v>
      </c>
      <c r="D13" s="4" t="s">
        <v>126</v>
      </c>
      <c r="E13" s="4">
        <v>156396</v>
      </c>
      <c r="F13" s="4">
        <v>136138</v>
      </c>
      <c r="G13" s="4">
        <v>141365</v>
      </c>
      <c r="H13" s="4">
        <v>156396</v>
      </c>
      <c r="I13" s="4">
        <v>136138</v>
      </c>
      <c r="J13" s="4">
        <v>141365</v>
      </c>
      <c r="K13" s="4">
        <v>0</v>
      </c>
      <c r="L13" s="4">
        <v>0</v>
      </c>
      <c r="M13" s="4">
        <v>0</v>
      </c>
      <c r="N13" s="4">
        <v>0</v>
      </c>
      <c r="O13" s="4">
        <v>0</v>
      </c>
      <c r="P13" s="4">
        <v>0</v>
      </c>
      <c r="Q13" s="4">
        <v>0</v>
      </c>
      <c r="R13" s="4">
        <v>0</v>
      </c>
      <c r="S13" s="4">
        <v>0</v>
      </c>
    </row>
    <row r="14" spans="1:19" x14ac:dyDescent="0.25">
      <c r="A14" t="s">
        <v>98</v>
      </c>
      <c r="B14" s="4" t="s">
        <v>122</v>
      </c>
      <c r="C14" s="4" t="s">
        <v>122</v>
      </c>
      <c r="D14" s="4" t="s">
        <v>122</v>
      </c>
      <c r="E14" s="4">
        <v>47938</v>
      </c>
      <c r="F14" s="4">
        <v>47899</v>
      </c>
      <c r="G14" s="4">
        <v>53011</v>
      </c>
      <c r="H14" s="4">
        <v>45452</v>
      </c>
      <c r="I14" s="4">
        <v>45469</v>
      </c>
      <c r="J14" s="4">
        <v>47276</v>
      </c>
      <c r="K14" s="4">
        <v>2486</v>
      </c>
      <c r="L14" s="4">
        <v>2430</v>
      </c>
      <c r="M14" s="4">
        <v>5735</v>
      </c>
      <c r="N14" s="4">
        <v>0</v>
      </c>
      <c r="O14" s="4">
        <v>0</v>
      </c>
      <c r="P14" s="4">
        <v>0</v>
      </c>
      <c r="Q14" s="4">
        <v>0</v>
      </c>
      <c r="R14" s="4">
        <v>0</v>
      </c>
      <c r="S14" s="4">
        <v>0</v>
      </c>
    </row>
    <row r="15" spans="1:19" x14ac:dyDescent="0.25">
      <c r="A15" t="s">
        <v>99</v>
      </c>
      <c r="B15" s="4" t="s">
        <v>122</v>
      </c>
      <c r="C15" s="4" t="s">
        <v>122</v>
      </c>
      <c r="D15" s="4" t="s">
        <v>122</v>
      </c>
      <c r="E15" s="4">
        <v>74646</v>
      </c>
      <c r="F15" s="4">
        <v>73848</v>
      </c>
      <c r="G15" s="4">
        <v>79085</v>
      </c>
      <c r="H15" s="4">
        <v>47446</v>
      </c>
      <c r="I15" s="4">
        <v>47464</v>
      </c>
      <c r="J15" s="4">
        <v>49085</v>
      </c>
      <c r="K15" s="4">
        <v>27200</v>
      </c>
      <c r="L15" s="4">
        <v>26384</v>
      </c>
      <c r="M15" s="4">
        <v>30000</v>
      </c>
      <c r="N15" s="4">
        <v>0</v>
      </c>
      <c r="O15" s="4">
        <v>0</v>
      </c>
      <c r="P15" s="4">
        <v>0</v>
      </c>
      <c r="Q15" s="4">
        <v>5440</v>
      </c>
      <c r="R15" s="4">
        <v>0</v>
      </c>
      <c r="S15" s="4">
        <v>0</v>
      </c>
    </row>
    <row r="16" spans="1:19" x14ac:dyDescent="0.25">
      <c r="A16" t="s">
        <v>132</v>
      </c>
      <c r="B16" s="4" t="s">
        <v>133</v>
      </c>
      <c r="C16" s="4" t="s">
        <v>134</v>
      </c>
      <c r="D16">
        <v>0</v>
      </c>
      <c r="E16" s="4">
        <v>38343</v>
      </c>
      <c r="F16" s="4">
        <v>38064</v>
      </c>
      <c r="G16" s="4">
        <v>0</v>
      </c>
      <c r="H16" s="4">
        <v>27782</v>
      </c>
      <c r="I16" s="4">
        <v>27873</v>
      </c>
      <c r="J16" s="4">
        <v>0</v>
      </c>
      <c r="K16" s="4">
        <v>10560</v>
      </c>
      <c r="L16" s="4">
        <v>10191</v>
      </c>
      <c r="M16" s="4">
        <v>0</v>
      </c>
      <c r="N16" s="4">
        <v>0</v>
      </c>
      <c r="O16" s="4">
        <v>1818</v>
      </c>
      <c r="P16" s="4">
        <v>0</v>
      </c>
      <c r="Q16" s="4">
        <v>265</v>
      </c>
      <c r="R16" s="4">
        <v>0</v>
      </c>
      <c r="S16" s="4">
        <v>0</v>
      </c>
    </row>
    <row r="17" spans="1:19" x14ac:dyDescent="0.25">
      <c r="A17" t="s">
        <v>135</v>
      </c>
      <c r="B17" s="4" t="s">
        <v>136</v>
      </c>
      <c r="C17" s="4" t="s">
        <v>137</v>
      </c>
      <c r="D17">
        <v>0</v>
      </c>
      <c r="E17" s="4">
        <v>32693</v>
      </c>
      <c r="F17" s="4">
        <v>33065</v>
      </c>
      <c r="G17" s="4">
        <v>0</v>
      </c>
      <c r="H17" s="4">
        <v>22649</v>
      </c>
      <c r="I17" s="4">
        <v>23128</v>
      </c>
      <c r="J17" s="4">
        <v>0</v>
      </c>
      <c r="K17" s="4">
        <v>10045</v>
      </c>
      <c r="L17" s="4">
        <v>9937</v>
      </c>
      <c r="M17" s="4">
        <v>0</v>
      </c>
      <c r="N17" s="4">
        <v>0</v>
      </c>
      <c r="O17" s="4">
        <v>1009</v>
      </c>
      <c r="P17" s="4">
        <v>0</v>
      </c>
      <c r="Q17" s="4">
        <v>1903</v>
      </c>
      <c r="R17" s="4">
        <v>0</v>
      </c>
      <c r="S17" s="4">
        <v>0</v>
      </c>
    </row>
    <row r="18" spans="1:19" x14ac:dyDescent="0.25">
      <c r="A18" t="s">
        <v>138</v>
      </c>
      <c r="B18" s="4" t="s">
        <v>139</v>
      </c>
      <c r="C18" s="4" t="s">
        <v>140</v>
      </c>
      <c r="D18">
        <v>0</v>
      </c>
      <c r="E18" s="4">
        <v>31211</v>
      </c>
      <c r="F18" s="4">
        <v>32942</v>
      </c>
      <c r="G18" s="4">
        <v>0</v>
      </c>
      <c r="H18" s="4">
        <v>26347</v>
      </c>
      <c r="I18" s="4">
        <v>27044</v>
      </c>
      <c r="J18" s="4">
        <v>0</v>
      </c>
      <c r="K18" s="4">
        <v>4864</v>
      </c>
      <c r="L18" s="4">
        <v>5898</v>
      </c>
      <c r="M18" s="4">
        <v>0</v>
      </c>
      <c r="N18" s="4">
        <v>0</v>
      </c>
      <c r="O18" s="4">
        <v>1366</v>
      </c>
      <c r="P18" s="4">
        <v>0</v>
      </c>
      <c r="Q18" s="4">
        <v>852</v>
      </c>
      <c r="R18" s="4">
        <v>0</v>
      </c>
      <c r="S18" s="4">
        <v>0</v>
      </c>
    </row>
    <row r="19" spans="1:19" x14ac:dyDescent="0.25">
      <c r="A19" t="s">
        <v>104</v>
      </c>
      <c r="B19">
        <v>0</v>
      </c>
      <c r="C19">
        <v>0</v>
      </c>
      <c r="D19" s="4" t="s">
        <v>141</v>
      </c>
      <c r="E19" s="4">
        <v>0</v>
      </c>
      <c r="F19" s="4">
        <v>0</v>
      </c>
      <c r="G19" s="4">
        <v>40817</v>
      </c>
      <c r="H19" s="4">
        <v>0</v>
      </c>
      <c r="I19" s="4">
        <v>0</v>
      </c>
      <c r="J19" s="4">
        <v>27702</v>
      </c>
      <c r="K19" s="4">
        <v>0</v>
      </c>
      <c r="L19" s="4">
        <v>0</v>
      </c>
      <c r="M19" s="4">
        <v>13116</v>
      </c>
      <c r="N19" s="4">
        <v>0</v>
      </c>
      <c r="O19" s="4">
        <v>0</v>
      </c>
      <c r="P19" s="4">
        <v>0</v>
      </c>
      <c r="Q19" s="4">
        <v>0</v>
      </c>
      <c r="R19" s="4">
        <v>0</v>
      </c>
      <c r="S19" s="4">
        <v>0</v>
      </c>
    </row>
    <row r="20" spans="1:19" x14ac:dyDescent="0.25">
      <c r="A20" t="s">
        <v>105</v>
      </c>
      <c r="B20">
        <v>0</v>
      </c>
      <c r="C20">
        <v>0</v>
      </c>
      <c r="D20" s="4" t="s">
        <v>142</v>
      </c>
      <c r="E20" s="4">
        <v>0</v>
      </c>
      <c r="F20" s="4">
        <v>0</v>
      </c>
      <c r="G20" s="4">
        <v>35286</v>
      </c>
      <c r="H20" s="4">
        <v>0</v>
      </c>
      <c r="I20" s="4">
        <v>0</v>
      </c>
      <c r="J20" s="4">
        <v>25849</v>
      </c>
      <c r="K20" s="4">
        <v>0</v>
      </c>
      <c r="L20" s="4">
        <v>0</v>
      </c>
      <c r="M20" s="4">
        <v>9436</v>
      </c>
      <c r="N20" s="4">
        <v>0</v>
      </c>
      <c r="O20" s="4">
        <v>0</v>
      </c>
      <c r="P20" s="4">
        <v>0</v>
      </c>
      <c r="Q20" s="4">
        <v>0</v>
      </c>
      <c r="R20" s="4">
        <v>0</v>
      </c>
      <c r="S20" s="4">
        <v>0</v>
      </c>
    </row>
    <row r="21" spans="1:19" x14ac:dyDescent="0.25">
      <c r="A21" t="s">
        <v>106</v>
      </c>
      <c r="B21">
        <v>0</v>
      </c>
      <c r="C21">
        <v>0</v>
      </c>
      <c r="D21" s="4" t="s">
        <v>143</v>
      </c>
      <c r="E21" s="4">
        <v>0</v>
      </c>
      <c r="F21" s="4">
        <v>0</v>
      </c>
      <c r="G21" s="4">
        <v>34103</v>
      </c>
      <c r="H21" s="4">
        <v>0</v>
      </c>
      <c r="I21" s="4">
        <v>0</v>
      </c>
      <c r="J21" s="4">
        <v>22801</v>
      </c>
      <c r="K21" s="4">
        <v>0</v>
      </c>
      <c r="L21" s="4">
        <v>0</v>
      </c>
      <c r="M21" s="4">
        <v>11301</v>
      </c>
      <c r="N21" s="4">
        <v>0</v>
      </c>
      <c r="O21" s="4">
        <v>0</v>
      </c>
      <c r="P21" s="4">
        <v>0</v>
      </c>
      <c r="Q21" s="4">
        <v>0</v>
      </c>
      <c r="R21" s="4">
        <v>0</v>
      </c>
      <c r="S21" s="4">
        <v>0</v>
      </c>
    </row>
    <row r="22" spans="1:19" x14ac:dyDescent="0.25">
      <c r="A22" t="s">
        <v>107</v>
      </c>
      <c r="B22">
        <v>0</v>
      </c>
      <c r="C22">
        <v>0</v>
      </c>
      <c r="D22" s="4" t="s">
        <v>144</v>
      </c>
      <c r="E22" s="4">
        <v>0</v>
      </c>
      <c r="F22" s="4">
        <v>0</v>
      </c>
      <c r="G22" s="4">
        <v>30529</v>
      </c>
      <c r="H22" s="4">
        <v>0</v>
      </c>
      <c r="I22" s="4">
        <v>0</v>
      </c>
      <c r="J22" s="4">
        <v>21763</v>
      </c>
      <c r="K22" s="4">
        <v>0</v>
      </c>
      <c r="L22" s="4">
        <v>0</v>
      </c>
      <c r="M22" s="4">
        <v>8767</v>
      </c>
      <c r="N22" s="4">
        <v>0</v>
      </c>
      <c r="O22" s="4">
        <v>0</v>
      </c>
      <c r="P22" s="4">
        <v>0</v>
      </c>
      <c r="Q22" s="4">
        <v>0</v>
      </c>
      <c r="R22" s="4">
        <v>0</v>
      </c>
      <c r="S22" s="4">
        <v>0</v>
      </c>
    </row>
    <row r="23" spans="1:19" x14ac:dyDescent="0.25">
      <c r="B23" s="4" t="s">
        <v>145</v>
      </c>
      <c r="C23" s="4" t="s">
        <v>146</v>
      </c>
      <c r="D23" s="4" t="s">
        <v>147</v>
      </c>
      <c r="E23" s="4">
        <v>45595</v>
      </c>
      <c r="F23" s="4">
        <v>43072</v>
      </c>
      <c r="G23" s="4">
        <v>45684</v>
      </c>
      <c r="H23" s="4">
        <v>30317</v>
      </c>
      <c r="I23" s="4">
        <v>29541</v>
      </c>
      <c r="J23" s="4">
        <v>29745</v>
      </c>
      <c r="K23" s="4">
        <v>15278</v>
      </c>
      <c r="L23" s="4">
        <v>13531</v>
      </c>
      <c r="M23" s="4">
        <v>15940</v>
      </c>
      <c r="N23" s="4">
        <v>56</v>
      </c>
      <c r="O23" s="4">
        <v>1384</v>
      </c>
      <c r="P23" s="4">
        <v>0</v>
      </c>
      <c r="Q23" s="4">
        <v>1410</v>
      </c>
      <c r="R23" s="4">
        <v>0</v>
      </c>
      <c r="S23" s="4">
        <v>0</v>
      </c>
    </row>
    <row r="25" spans="1:19" x14ac:dyDescent="0.25">
      <c r="A25" s="2" t="s">
        <v>148</v>
      </c>
    </row>
    <row r="26" spans="1:19" x14ac:dyDescent="0.25">
      <c r="A26" s="2" t="s">
        <v>149</v>
      </c>
    </row>
    <row r="27" spans="1:19" x14ac:dyDescent="0.25">
      <c r="A27" s="2" t="s">
        <v>150</v>
      </c>
    </row>
  </sheetData>
  <pageMargins left="0.75" right="0.75" top="1" bottom="1" header="0.5" footer="0.5"/>
  <pageSetup paperSize="9" scale="0" firstPageNumber="0" fitToWidth="0" fitToHeight="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F9845-EF95-4F80-B902-58D35B3E3E7F}">
  <dimension ref="A1:M25"/>
  <sheetViews>
    <sheetView zoomScaleNormal="100" workbookViewId="0"/>
  </sheetViews>
  <sheetFormatPr defaultRowHeight="13.2" x14ac:dyDescent="0.25"/>
  <sheetData>
    <row r="1" spans="1:13" ht="17.399999999999999" x14ac:dyDescent="0.3">
      <c r="A1" s="1" t="s">
        <v>151</v>
      </c>
    </row>
    <row r="2" spans="1:13" x14ac:dyDescent="0.25">
      <c r="A2" s="2" t="s">
        <v>87</v>
      </c>
    </row>
    <row r="3" spans="1:13" x14ac:dyDescent="0.25">
      <c r="A3" s="2" t="s">
        <v>88</v>
      </c>
    </row>
    <row r="4" spans="1:13" x14ac:dyDescent="0.25">
      <c r="A4" s="2" t="s">
        <v>89</v>
      </c>
    </row>
    <row r="5" spans="1:13" ht="15.6" x14ac:dyDescent="0.3">
      <c r="A5" s="3" t="s">
        <v>152</v>
      </c>
      <c r="E5" s="3" t="s">
        <v>153</v>
      </c>
    </row>
    <row r="6" spans="1:13" x14ac:dyDescent="0.25">
      <c r="A6" s="2" t="s">
        <v>154</v>
      </c>
      <c r="E6" s="2" t="s">
        <v>155</v>
      </c>
      <c r="H6" s="2" t="s">
        <v>156</v>
      </c>
      <c r="K6" s="2" t="s">
        <v>157</v>
      </c>
    </row>
    <row r="7" spans="1:13" x14ac:dyDescent="0.25">
      <c r="A7" t="s">
        <v>103</v>
      </c>
      <c r="B7">
        <v>10</v>
      </c>
      <c r="C7">
        <v>11</v>
      </c>
      <c r="D7">
        <v>11</v>
      </c>
      <c r="E7">
        <v>34.200000000000003</v>
      </c>
      <c r="F7">
        <v>28.82</v>
      </c>
      <c r="G7">
        <v>25.55</v>
      </c>
      <c r="H7">
        <v>9.3000000000000007</v>
      </c>
      <c r="I7">
        <v>5.73</v>
      </c>
      <c r="J7">
        <v>8.91</v>
      </c>
      <c r="K7">
        <v>19</v>
      </c>
      <c r="L7">
        <v>30.55</v>
      </c>
      <c r="M7">
        <v>52.91</v>
      </c>
    </row>
    <row r="8" spans="1:13" x14ac:dyDescent="0.25">
      <c r="A8" t="s">
        <v>102</v>
      </c>
      <c r="B8">
        <v>0</v>
      </c>
      <c r="C8">
        <v>1</v>
      </c>
      <c r="D8">
        <v>1</v>
      </c>
      <c r="E8">
        <v>0</v>
      </c>
      <c r="F8">
        <v>2</v>
      </c>
      <c r="G8">
        <v>31</v>
      </c>
      <c r="H8">
        <v>0</v>
      </c>
      <c r="I8">
        <v>0</v>
      </c>
      <c r="J8">
        <v>0</v>
      </c>
      <c r="K8">
        <v>0</v>
      </c>
      <c r="L8">
        <v>0</v>
      </c>
      <c r="M8">
        <v>0</v>
      </c>
    </row>
    <row r="9" spans="1:13" x14ac:dyDescent="0.25">
      <c r="A9" t="s">
        <v>101</v>
      </c>
      <c r="B9">
        <v>3</v>
      </c>
      <c r="C9">
        <v>4</v>
      </c>
      <c r="D9">
        <v>4</v>
      </c>
      <c r="E9">
        <v>33.33</v>
      </c>
      <c r="F9">
        <v>28.5</v>
      </c>
      <c r="G9">
        <v>45.5</v>
      </c>
      <c r="H9">
        <v>5.33</v>
      </c>
      <c r="I9">
        <v>9.25</v>
      </c>
      <c r="J9">
        <v>16</v>
      </c>
      <c r="K9">
        <v>15.33</v>
      </c>
      <c r="L9">
        <v>85.5</v>
      </c>
      <c r="M9">
        <v>51.25</v>
      </c>
    </row>
    <row r="10" spans="1:13" x14ac:dyDescent="0.25">
      <c r="A10" t="s">
        <v>100</v>
      </c>
      <c r="B10">
        <v>3</v>
      </c>
      <c r="C10">
        <v>3</v>
      </c>
      <c r="D10">
        <v>2</v>
      </c>
      <c r="E10">
        <v>39.67</v>
      </c>
      <c r="F10">
        <v>31</v>
      </c>
      <c r="G10">
        <v>48</v>
      </c>
      <c r="H10">
        <v>1.33</v>
      </c>
      <c r="I10">
        <v>14.33</v>
      </c>
      <c r="J10">
        <v>6</v>
      </c>
      <c r="K10">
        <v>2.67</v>
      </c>
      <c r="L10">
        <v>33</v>
      </c>
      <c r="M10">
        <v>14.5</v>
      </c>
    </row>
    <row r="11" spans="1:13" x14ac:dyDescent="0.25">
      <c r="A11" t="s">
        <v>97</v>
      </c>
      <c r="B11">
        <v>97</v>
      </c>
      <c r="C11">
        <v>100</v>
      </c>
      <c r="D11">
        <v>95</v>
      </c>
      <c r="E11">
        <v>27.09</v>
      </c>
      <c r="F11">
        <v>25.14</v>
      </c>
      <c r="G11">
        <v>31.01</v>
      </c>
      <c r="H11">
        <v>14.52</v>
      </c>
      <c r="I11">
        <v>14.48</v>
      </c>
      <c r="J11">
        <v>13.04</v>
      </c>
      <c r="K11">
        <v>12.79</v>
      </c>
      <c r="L11">
        <v>11.39</v>
      </c>
      <c r="M11">
        <v>10.220000000000001</v>
      </c>
    </row>
    <row r="12" spans="1:13" x14ac:dyDescent="0.25">
      <c r="A12" s="2" t="s">
        <v>11</v>
      </c>
      <c r="B12" s="2" t="s">
        <v>94</v>
      </c>
      <c r="C12" s="2" t="s">
        <v>95</v>
      </c>
      <c r="D12" s="2" t="s">
        <v>4</v>
      </c>
      <c r="E12" s="2" t="s">
        <v>94</v>
      </c>
      <c r="F12" s="2" t="s">
        <v>95</v>
      </c>
      <c r="G12" s="2" t="s">
        <v>4</v>
      </c>
      <c r="H12" s="2" t="s">
        <v>94</v>
      </c>
      <c r="I12" s="2" t="s">
        <v>95</v>
      </c>
      <c r="J12" s="2" t="s">
        <v>4</v>
      </c>
      <c r="K12" s="2" t="s">
        <v>94</v>
      </c>
      <c r="L12" s="2" t="s">
        <v>95</v>
      </c>
      <c r="M12" s="2" t="s">
        <v>4</v>
      </c>
    </row>
    <row r="13" spans="1:13" x14ac:dyDescent="0.25">
      <c r="A13" t="s">
        <v>96</v>
      </c>
      <c r="B13">
        <v>3</v>
      </c>
      <c r="C13">
        <v>3</v>
      </c>
      <c r="D13">
        <v>3</v>
      </c>
      <c r="E13">
        <v>0</v>
      </c>
      <c r="F13">
        <v>0</v>
      </c>
      <c r="G13">
        <v>0</v>
      </c>
      <c r="H13">
        <v>0</v>
      </c>
      <c r="I13">
        <v>0</v>
      </c>
      <c r="J13">
        <v>0</v>
      </c>
      <c r="K13">
        <v>0</v>
      </c>
      <c r="L13">
        <v>0</v>
      </c>
      <c r="M13">
        <v>0</v>
      </c>
    </row>
    <row r="14" spans="1:13" x14ac:dyDescent="0.25">
      <c r="A14" t="s">
        <v>98</v>
      </c>
      <c r="B14">
        <v>1</v>
      </c>
      <c r="C14">
        <v>1</v>
      </c>
      <c r="D14">
        <v>1</v>
      </c>
      <c r="E14">
        <v>14</v>
      </c>
      <c r="F14">
        <v>14</v>
      </c>
      <c r="G14">
        <v>16</v>
      </c>
      <c r="H14">
        <v>9</v>
      </c>
      <c r="I14">
        <v>11</v>
      </c>
      <c r="J14">
        <v>0</v>
      </c>
      <c r="K14">
        <v>38</v>
      </c>
      <c r="L14">
        <v>71</v>
      </c>
      <c r="M14">
        <v>73</v>
      </c>
    </row>
    <row r="15" spans="1:13" x14ac:dyDescent="0.25">
      <c r="A15" t="s">
        <v>99</v>
      </c>
      <c r="B15">
        <v>1</v>
      </c>
      <c r="C15">
        <v>1</v>
      </c>
      <c r="D15">
        <v>1</v>
      </c>
      <c r="E15">
        <v>27</v>
      </c>
      <c r="F15">
        <v>31</v>
      </c>
      <c r="G15">
        <v>54</v>
      </c>
      <c r="H15">
        <v>0</v>
      </c>
      <c r="I15">
        <v>10</v>
      </c>
      <c r="J15">
        <v>4</v>
      </c>
      <c r="K15">
        <v>0</v>
      </c>
      <c r="L15">
        <v>1</v>
      </c>
      <c r="M15">
        <v>4</v>
      </c>
    </row>
    <row r="16" spans="1:13" x14ac:dyDescent="0.25">
      <c r="A16" t="s">
        <v>132</v>
      </c>
      <c r="B16">
        <v>1068</v>
      </c>
      <c r="C16">
        <v>1114</v>
      </c>
      <c r="D16">
        <v>0</v>
      </c>
      <c r="E16">
        <v>23.11</v>
      </c>
      <c r="F16">
        <v>26.98</v>
      </c>
      <c r="G16">
        <v>0</v>
      </c>
      <c r="H16">
        <v>11.24</v>
      </c>
      <c r="I16">
        <v>18.32</v>
      </c>
      <c r="J16">
        <v>0</v>
      </c>
      <c r="K16">
        <v>10.94</v>
      </c>
      <c r="L16">
        <v>14.33</v>
      </c>
      <c r="M16">
        <v>0</v>
      </c>
    </row>
    <row r="17" spans="1:13" x14ac:dyDescent="0.25">
      <c r="A17" t="s">
        <v>135</v>
      </c>
      <c r="B17">
        <v>900</v>
      </c>
      <c r="C17">
        <v>889</v>
      </c>
      <c r="D17">
        <v>0</v>
      </c>
      <c r="E17">
        <v>24.53</v>
      </c>
      <c r="F17">
        <v>29.42</v>
      </c>
      <c r="G17">
        <v>0</v>
      </c>
      <c r="H17">
        <v>13.9</v>
      </c>
      <c r="I17">
        <v>22.16</v>
      </c>
      <c r="J17">
        <v>0</v>
      </c>
      <c r="K17">
        <v>7.15</v>
      </c>
      <c r="L17">
        <v>8.73</v>
      </c>
      <c r="M17">
        <v>0</v>
      </c>
    </row>
    <row r="18" spans="1:13" x14ac:dyDescent="0.25">
      <c r="A18" t="s">
        <v>138</v>
      </c>
      <c r="B18">
        <v>77</v>
      </c>
      <c r="C18">
        <v>71</v>
      </c>
      <c r="D18">
        <v>0</v>
      </c>
      <c r="E18">
        <v>31.38</v>
      </c>
      <c r="F18">
        <v>32.06</v>
      </c>
      <c r="G18">
        <v>0</v>
      </c>
      <c r="H18">
        <v>9.9499999999999993</v>
      </c>
      <c r="I18">
        <v>11.7</v>
      </c>
      <c r="J18">
        <v>0</v>
      </c>
      <c r="K18">
        <v>38.04</v>
      </c>
      <c r="L18">
        <v>50.03</v>
      </c>
      <c r="M18">
        <v>0</v>
      </c>
    </row>
    <row r="19" spans="1:13" x14ac:dyDescent="0.25">
      <c r="A19" t="s">
        <v>104</v>
      </c>
      <c r="B19">
        <v>0</v>
      </c>
      <c r="C19">
        <v>0</v>
      </c>
      <c r="D19">
        <v>1122</v>
      </c>
      <c r="E19">
        <v>0</v>
      </c>
      <c r="F19">
        <v>0</v>
      </c>
      <c r="G19">
        <v>31.03</v>
      </c>
      <c r="H19">
        <v>0</v>
      </c>
      <c r="I19">
        <v>0</v>
      </c>
      <c r="J19">
        <v>15.87</v>
      </c>
      <c r="K19">
        <v>0</v>
      </c>
      <c r="L19">
        <v>0</v>
      </c>
      <c r="M19">
        <v>19</v>
      </c>
    </row>
    <row r="20" spans="1:13" x14ac:dyDescent="0.25">
      <c r="A20" t="s">
        <v>105</v>
      </c>
      <c r="B20">
        <v>0</v>
      </c>
      <c r="C20">
        <v>0</v>
      </c>
      <c r="D20">
        <v>141</v>
      </c>
      <c r="E20">
        <v>0</v>
      </c>
      <c r="F20">
        <v>0</v>
      </c>
      <c r="G20">
        <v>38.82</v>
      </c>
      <c r="H20">
        <v>0</v>
      </c>
      <c r="I20">
        <v>0</v>
      </c>
      <c r="J20">
        <v>27.21</v>
      </c>
      <c r="K20">
        <v>0</v>
      </c>
      <c r="L20">
        <v>0</v>
      </c>
      <c r="M20">
        <v>18.079999999999998</v>
      </c>
    </row>
    <row r="21" spans="1:13" x14ac:dyDescent="0.25">
      <c r="A21" t="s">
        <v>106</v>
      </c>
      <c r="B21">
        <v>0</v>
      </c>
      <c r="C21">
        <v>0</v>
      </c>
      <c r="D21">
        <v>589</v>
      </c>
      <c r="E21">
        <v>0</v>
      </c>
      <c r="F21">
        <v>0</v>
      </c>
      <c r="G21">
        <v>28.87</v>
      </c>
      <c r="H21">
        <v>0</v>
      </c>
      <c r="I21">
        <v>0</v>
      </c>
      <c r="J21">
        <v>15.31</v>
      </c>
      <c r="K21">
        <v>0</v>
      </c>
      <c r="L21">
        <v>0</v>
      </c>
      <c r="M21">
        <v>10.07</v>
      </c>
    </row>
    <row r="22" spans="1:13" x14ac:dyDescent="0.25">
      <c r="A22" t="s">
        <v>107</v>
      </c>
      <c r="B22">
        <v>0</v>
      </c>
      <c r="C22">
        <v>0</v>
      </c>
      <c r="D22">
        <v>186</v>
      </c>
      <c r="E22">
        <v>0</v>
      </c>
      <c r="F22">
        <v>0</v>
      </c>
      <c r="G22">
        <v>34.130000000000003</v>
      </c>
      <c r="H22">
        <v>0</v>
      </c>
      <c r="I22">
        <v>0</v>
      </c>
      <c r="J22">
        <v>32.57</v>
      </c>
      <c r="K22">
        <v>0</v>
      </c>
      <c r="L22">
        <v>0</v>
      </c>
      <c r="M22">
        <v>17.940000000000001</v>
      </c>
    </row>
    <row r="23" spans="1:13" x14ac:dyDescent="0.25">
      <c r="A23" s="2" t="s">
        <v>158</v>
      </c>
      <c r="B23" s="2">
        <v>2163</v>
      </c>
      <c r="C23" s="2">
        <v>2198</v>
      </c>
      <c r="D23" s="2">
        <v>2156</v>
      </c>
      <c r="E23" s="2">
        <v>24.23</v>
      </c>
      <c r="F23" s="2">
        <v>28.01</v>
      </c>
      <c r="G23" s="2">
        <v>31.19</v>
      </c>
      <c r="H23" s="2">
        <v>12.39</v>
      </c>
      <c r="I23" s="2">
        <v>19.36</v>
      </c>
      <c r="J23" s="2">
        <v>17.690000000000001</v>
      </c>
      <c r="K23" s="2">
        <v>10.44</v>
      </c>
      <c r="L23" s="2">
        <v>13.31</v>
      </c>
      <c r="M23" s="2">
        <v>16.23</v>
      </c>
    </row>
    <row r="24" spans="1:13" x14ac:dyDescent="0.25">
      <c r="A24" s="2" t="s">
        <v>159</v>
      </c>
    </row>
    <row r="25" spans="1:13" x14ac:dyDescent="0.25">
      <c r="A25" s="2" t="s">
        <v>160</v>
      </c>
    </row>
  </sheetData>
  <pageMargins left="0.75" right="0.75" top="1" bottom="1" header="0.5" footer="0.5"/>
  <pageSetup paperSize="9" scale="0" firstPageNumber="0"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19ACB-ED95-40E3-8E41-1E3347B2EB4D}">
  <dimension ref="A1:L29"/>
  <sheetViews>
    <sheetView zoomScaleNormal="100" workbookViewId="0"/>
  </sheetViews>
  <sheetFormatPr defaultRowHeight="13.2" x14ac:dyDescent="0.25"/>
  <sheetData>
    <row r="1" spans="1:4" ht="17.399999999999999" x14ac:dyDescent="0.3">
      <c r="A1" s="1" t="s">
        <v>161</v>
      </c>
    </row>
    <row r="2" spans="1:4" x14ac:dyDescent="0.25">
      <c r="A2" s="2" t="s">
        <v>87</v>
      </c>
    </row>
    <row r="3" spans="1:4" x14ac:dyDescent="0.25">
      <c r="A3" s="2" t="s">
        <v>88</v>
      </c>
    </row>
    <row r="4" spans="1:4" x14ac:dyDescent="0.25">
      <c r="A4" s="2" t="s">
        <v>89</v>
      </c>
    </row>
    <row r="6" spans="1:4" ht="15.6" x14ac:dyDescent="0.3">
      <c r="A6" s="3" t="s">
        <v>162</v>
      </c>
    </row>
    <row r="7" spans="1:4" x14ac:dyDescent="0.25">
      <c r="A7" s="2" t="s">
        <v>163</v>
      </c>
      <c r="B7" s="2" t="s">
        <v>94</v>
      </c>
      <c r="C7" s="2" t="s">
        <v>95</v>
      </c>
      <c r="D7" s="2" t="s">
        <v>4</v>
      </c>
    </row>
    <row r="8" spans="1:4" x14ac:dyDescent="0.25">
      <c r="A8" s="2" t="s">
        <v>164</v>
      </c>
      <c r="B8" s="4">
        <v>108</v>
      </c>
      <c r="C8" s="4">
        <v>26</v>
      </c>
      <c r="D8" s="4" t="s">
        <v>165</v>
      </c>
    </row>
    <row r="9" spans="1:4" x14ac:dyDescent="0.25">
      <c r="A9" s="2" t="s">
        <v>166</v>
      </c>
      <c r="B9" s="4">
        <v>2</v>
      </c>
      <c r="C9" s="4">
        <v>4</v>
      </c>
      <c r="D9" s="4">
        <v>8</v>
      </c>
    </row>
    <row r="10" spans="1:4" x14ac:dyDescent="0.25">
      <c r="A10" s="2" t="s">
        <v>167</v>
      </c>
      <c r="B10" s="4">
        <v>1</v>
      </c>
      <c r="C10" s="4">
        <v>8</v>
      </c>
      <c r="D10" s="4">
        <v>7</v>
      </c>
    </row>
    <row r="11" spans="1:4" x14ac:dyDescent="0.25">
      <c r="A11" s="2" t="s">
        <v>168</v>
      </c>
      <c r="B11" s="4">
        <v>9</v>
      </c>
      <c r="C11" s="4">
        <v>2</v>
      </c>
      <c r="D11" s="4">
        <v>0</v>
      </c>
    </row>
    <row r="12" spans="1:4" x14ac:dyDescent="0.25">
      <c r="A12" s="2" t="s">
        <v>169</v>
      </c>
      <c r="B12" s="4">
        <v>1</v>
      </c>
      <c r="C12" s="4">
        <v>1</v>
      </c>
      <c r="D12" s="4">
        <v>0</v>
      </c>
    </row>
    <row r="13" spans="1:4" x14ac:dyDescent="0.25">
      <c r="A13" s="2" t="s">
        <v>170</v>
      </c>
      <c r="B13" s="4">
        <v>2</v>
      </c>
      <c r="C13" s="4">
        <v>0</v>
      </c>
      <c r="D13" s="4">
        <v>0</v>
      </c>
    </row>
    <row r="14" spans="1:4" x14ac:dyDescent="0.25">
      <c r="A14" s="2" t="s">
        <v>171</v>
      </c>
      <c r="B14" s="4">
        <v>2</v>
      </c>
      <c r="C14" s="4">
        <v>1</v>
      </c>
      <c r="D14" s="4">
        <v>0</v>
      </c>
    </row>
    <row r="15" spans="1:4" x14ac:dyDescent="0.25">
      <c r="A15" s="2" t="s">
        <v>172</v>
      </c>
      <c r="B15" s="4">
        <v>4</v>
      </c>
      <c r="C15" s="4">
        <v>0</v>
      </c>
      <c r="D15" s="4">
        <v>0</v>
      </c>
    </row>
    <row r="16" spans="1:4" x14ac:dyDescent="0.25">
      <c r="A16" s="2" t="s">
        <v>173</v>
      </c>
      <c r="B16" s="4">
        <v>0</v>
      </c>
      <c r="C16" s="4">
        <v>0</v>
      </c>
      <c r="D16" s="4">
        <v>44</v>
      </c>
    </row>
    <row r="17" spans="1:12" x14ac:dyDescent="0.25">
      <c r="A17" s="2" t="s">
        <v>174</v>
      </c>
      <c r="B17" s="4">
        <v>129</v>
      </c>
      <c r="C17" s="4">
        <v>42</v>
      </c>
      <c r="D17" s="4">
        <v>16</v>
      </c>
    </row>
    <row r="19" spans="1:12" ht="15.6" x14ac:dyDescent="0.3">
      <c r="A19" s="3" t="s">
        <v>175</v>
      </c>
      <c r="E19" s="3" t="s">
        <v>176</v>
      </c>
    </row>
    <row r="20" spans="1:12" ht="15.6" x14ac:dyDescent="0.3">
      <c r="I20" s="3" t="s">
        <v>177</v>
      </c>
    </row>
    <row r="21" spans="1:12" x14ac:dyDescent="0.25">
      <c r="A21" s="2" t="s">
        <v>178</v>
      </c>
      <c r="B21" s="2" t="s">
        <v>94</v>
      </c>
      <c r="C21" s="2" t="s">
        <v>95</v>
      </c>
      <c r="D21" s="2" t="s">
        <v>4</v>
      </c>
      <c r="E21" s="2" t="s">
        <v>11</v>
      </c>
      <c r="F21" s="2" t="s">
        <v>94</v>
      </c>
      <c r="G21" s="2" t="s">
        <v>95</v>
      </c>
      <c r="H21" s="2" t="s">
        <v>4</v>
      </c>
      <c r="I21" s="2" t="s">
        <v>179</v>
      </c>
      <c r="J21" s="2" t="s">
        <v>94</v>
      </c>
      <c r="K21" s="2" t="s">
        <v>95</v>
      </c>
      <c r="L21" s="2" t="s">
        <v>4</v>
      </c>
    </row>
    <row r="22" spans="1:12" x14ac:dyDescent="0.25">
      <c r="A22" s="2" t="s">
        <v>180</v>
      </c>
      <c r="B22" s="4">
        <v>19.190000000000001</v>
      </c>
      <c r="C22" s="4">
        <v>9.01</v>
      </c>
      <c r="D22" s="4">
        <v>26.34</v>
      </c>
      <c r="E22" t="s">
        <v>181</v>
      </c>
      <c r="F22" s="4">
        <v>922205</v>
      </c>
      <c r="G22" s="4">
        <v>481155</v>
      </c>
      <c r="H22" s="4">
        <v>1413462</v>
      </c>
      <c r="I22" t="s">
        <v>182</v>
      </c>
      <c r="J22" s="4">
        <v>48057</v>
      </c>
      <c r="K22" s="4">
        <v>53402</v>
      </c>
      <c r="L22" s="4">
        <v>53662</v>
      </c>
    </row>
    <row r="23" spans="1:12" x14ac:dyDescent="0.25">
      <c r="A23" s="2" t="s">
        <v>183</v>
      </c>
      <c r="B23" s="4">
        <v>0</v>
      </c>
      <c r="C23" s="4">
        <v>0</v>
      </c>
      <c r="D23" s="4">
        <v>0</v>
      </c>
      <c r="E23" t="s">
        <v>184</v>
      </c>
      <c r="F23" s="4">
        <v>0</v>
      </c>
      <c r="G23" s="4">
        <v>0</v>
      </c>
      <c r="H23" s="4">
        <v>0</v>
      </c>
      <c r="I23" t="s">
        <v>182</v>
      </c>
      <c r="J23" s="4">
        <v>0</v>
      </c>
      <c r="K23" s="4">
        <v>0</v>
      </c>
      <c r="L23" s="4">
        <v>0</v>
      </c>
    </row>
    <row r="24" spans="1:12" x14ac:dyDescent="0.25">
      <c r="A24" s="2" t="s">
        <v>185</v>
      </c>
      <c r="B24" s="4">
        <v>18</v>
      </c>
      <c r="C24" s="4">
        <v>0</v>
      </c>
      <c r="D24" s="4">
        <v>0</v>
      </c>
      <c r="E24" t="s">
        <v>186</v>
      </c>
      <c r="F24" s="4">
        <v>466435</v>
      </c>
      <c r="G24" s="4">
        <v>0</v>
      </c>
      <c r="H24" s="4">
        <v>0</v>
      </c>
      <c r="I24" t="s">
        <v>182</v>
      </c>
      <c r="J24" s="4">
        <v>25913</v>
      </c>
      <c r="K24" s="4">
        <v>0</v>
      </c>
      <c r="L24" s="4">
        <v>0</v>
      </c>
    </row>
    <row r="25" spans="1:12" x14ac:dyDescent="0.25">
      <c r="A25" s="2" t="s">
        <v>187</v>
      </c>
      <c r="B25" s="4">
        <v>0</v>
      </c>
      <c r="C25" s="4">
        <v>0</v>
      </c>
      <c r="D25" s="4">
        <v>0</v>
      </c>
      <c r="E25" t="s">
        <v>188</v>
      </c>
      <c r="F25" s="4">
        <v>0</v>
      </c>
      <c r="G25" s="4">
        <v>0</v>
      </c>
      <c r="H25" s="4">
        <v>0</v>
      </c>
      <c r="I25" t="s">
        <v>182</v>
      </c>
      <c r="J25" s="4">
        <v>0</v>
      </c>
      <c r="K25" s="4">
        <v>0</v>
      </c>
      <c r="L25" s="4">
        <v>0</v>
      </c>
    </row>
    <row r="26" spans="1:12" x14ac:dyDescent="0.25">
      <c r="A26" s="2" t="s">
        <v>189</v>
      </c>
      <c r="B26" s="4">
        <v>108</v>
      </c>
      <c r="C26" s="4">
        <v>26</v>
      </c>
      <c r="D26" s="4">
        <v>26</v>
      </c>
      <c r="E26" t="s">
        <v>190</v>
      </c>
      <c r="F26" s="4">
        <v>6100080</v>
      </c>
      <c r="G26" s="4">
        <v>907992</v>
      </c>
      <c r="H26" s="4">
        <v>259088</v>
      </c>
      <c r="I26" t="s">
        <v>191</v>
      </c>
      <c r="J26" s="4">
        <v>56482</v>
      </c>
      <c r="K26" s="4">
        <v>34923</v>
      </c>
      <c r="L26" s="4">
        <v>9965</v>
      </c>
    </row>
    <row r="27" spans="1:12" x14ac:dyDescent="0.25">
      <c r="A27" s="2" t="s">
        <v>192</v>
      </c>
      <c r="B27" s="4">
        <v>33</v>
      </c>
      <c r="C27" s="4">
        <v>79</v>
      </c>
      <c r="D27" s="4">
        <v>79</v>
      </c>
      <c r="E27" t="s">
        <v>193</v>
      </c>
      <c r="F27" s="4">
        <v>391527</v>
      </c>
      <c r="G27" s="4">
        <v>3168898</v>
      </c>
      <c r="H27" s="4">
        <v>715533</v>
      </c>
      <c r="I27" t="s">
        <v>194</v>
      </c>
      <c r="J27" s="4">
        <v>11864</v>
      </c>
      <c r="K27" s="4">
        <v>40113</v>
      </c>
      <c r="L27" s="4">
        <v>9057</v>
      </c>
    </row>
    <row r="28" spans="1:12" x14ac:dyDescent="0.25">
      <c r="A28" s="2" t="s">
        <v>195</v>
      </c>
      <c r="B28" s="4">
        <v>3</v>
      </c>
      <c r="C28" s="4">
        <v>3</v>
      </c>
      <c r="D28" s="4">
        <v>3</v>
      </c>
      <c r="E28" t="s">
        <v>196</v>
      </c>
      <c r="F28" s="4">
        <v>106336</v>
      </c>
      <c r="G28" s="4">
        <v>102719</v>
      </c>
      <c r="H28" s="4">
        <v>102200</v>
      </c>
      <c r="I28" t="s">
        <v>194</v>
      </c>
      <c r="J28" s="4">
        <v>35445</v>
      </c>
      <c r="K28" s="4">
        <v>34240</v>
      </c>
      <c r="L28" s="4">
        <v>34067</v>
      </c>
    </row>
    <row r="29" spans="1:12" x14ac:dyDescent="0.25">
      <c r="A29" s="2" t="s">
        <v>197</v>
      </c>
    </row>
  </sheetData>
  <pageMargins left="0.75" right="0.75" top="1" bottom="1" header="0.5" footer="0.5"/>
  <pageSetup paperSize="9" scale="0" firstPageNumber="0" fitToWidth="0" fitToHeight="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2E256-084D-4337-B4C2-F0EFA67327A8}">
  <dimension ref="A1:H16"/>
  <sheetViews>
    <sheetView tabSelected="1" zoomScaleNormal="100" workbookViewId="0"/>
  </sheetViews>
  <sheetFormatPr defaultRowHeight="13.2" x14ac:dyDescent="0.25"/>
  <cols>
    <col min="1" max="1" width="35.5546875" customWidth="1"/>
    <col min="2" max="2" width="57.44140625" customWidth="1"/>
  </cols>
  <sheetData>
    <row r="1" spans="1:8" ht="17.399999999999999" x14ac:dyDescent="0.3">
      <c r="A1" s="1" t="s">
        <v>198</v>
      </c>
    </row>
    <row r="2" spans="1:8" x14ac:dyDescent="0.25">
      <c r="A2" s="2" t="s">
        <v>87</v>
      </c>
    </row>
    <row r="3" spans="1:8" x14ac:dyDescent="0.25">
      <c r="A3" s="2" t="s">
        <v>88</v>
      </c>
    </row>
    <row r="4" spans="1:8" x14ac:dyDescent="0.25">
      <c r="A4" s="2" t="s">
        <v>89</v>
      </c>
    </row>
    <row r="5" spans="1:8" ht="15.6" x14ac:dyDescent="0.3">
      <c r="A5" s="12" t="s">
        <v>199</v>
      </c>
      <c r="B5" s="12" t="s">
        <v>200</v>
      </c>
      <c r="C5" s="12" t="s">
        <v>201</v>
      </c>
      <c r="D5" s="11"/>
      <c r="E5" s="11"/>
      <c r="F5" s="12" t="s">
        <v>202</v>
      </c>
      <c r="G5" s="11"/>
      <c r="H5" s="11"/>
    </row>
    <row r="6" spans="1:8" ht="15.6" x14ac:dyDescent="0.3">
      <c r="A6" s="11"/>
      <c r="B6" s="11"/>
      <c r="C6" s="3" t="s">
        <v>94</v>
      </c>
      <c r="D6" s="3" t="s">
        <v>95</v>
      </c>
      <c r="E6" s="3" t="s">
        <v>4</v>
      </c>
      <c r="F6" s="3" t="s">
        <v>94</v>
      </c>
      <c r="G6" s="3" t="s">
        <v>95</v>
      </c>
      <c r="H6" s="3" t="s">
        <v>4</v>
      </c>
    </row>
    <row r="7" spans="1:8" x14ac:dyDescent="0.25">
      <c r="A7" t="s">
        <v>203</v>
      </c>
      <c r="B7" t="s">
        <v>204</v>
      </c>
      <c r="C7" t="s">
        <v>205</v>
      </c>
      <c r="D7" t="s">
        <v>206</v>
      </c>
      <c r="E7" t="s">
        <v>207</v>
      </c>
      <c r="F7" t="s">
        <v>208</v>
      </c>
      <c r="G7" t="s">
        <v>209</v>
      </c>
      <c r="H7" t="s">
        <v>210</v>
      </c>
    </row>
    <row r="8" spans="1:8" x14ac:dyDescent="0.25">
      <c r="A8" t="s">
        <v>203</v>
      </c>
      <c r="B8" t="s">
        <v>211</v>
      </c>
      <c r="C8" t="s">
        <v>212</v>
      </c>
      <c r="D8" t="s">
        <v>206</v>
      </c>
      <c r="E8" t="s">
        <v>213</v>
      </c>
      <c r="F8" t="s">
        <v>206</v>
      </c>
      <c r="G8" t="s">
        <v>206</v>
      </c>
      <c r="H8" t="s">
        <v>206</v>
      </c>
    </row>
    <row r="9" spans="1:8" x14ac:dyDescent="0.25">
      <c r="A9" t="s">
        <v>203</v>
      </c>
      <c r="B9" t="s">
        <v>214</v>
      </c>
      <c r="C9" t="s">
        <v>215</v>
      </c>
      <c r="D9" t="s">
        <v>206</v>
      </c>
      <c r="E9" t="s">
        <v>216</v>
      </c>
      <c r="F9" t="s">
        <v>217</v>
      </c>
      <c r="G9" t="s">
        <v>218</v>
      </c>
      <c r="H9" t="s">
        <v>219</v>
      </c>
    </row>
    <row r="10" spans="1:8" x14ac:dyDescent="0.25">
      <c r="A10" t="s">
        <v>220</v>
      </c>
      <c r="B10" t="s">
        <v>221</v>
      </c>
      <c r="C10" t="s">
        <v>222</v>
      </c>
      <c r="D10" t="s">
        <v>223</v>
      </c>
      <c r="E10" t="s">
        <v>165</v>
      </c>
      <c r="F10" t="s">
        <v>224</v>
      </c>
      <c r="G10" t="s">
        <v>225</v>
      </c>
      <c r="H10" t="s">
        <v>165</v>
      </c>
    </row>
    <row r="11" spans="1:8" x14ac:dyDescent="0.25">
      <c r="A11" t="s">
        <v>220</v>
      </c>
      <c r="B11" t="s">
        <v>226</v>
      </c>
      <c r="C11" t="s">
        <v>227</v>
      </c>
      <c r="D11" t="s">
        <v>228</v>
      </c>
      <c r="E11" t="s">
        <v>165</v>
      </c>
      <c r="F11" t="s">
        <v>229</v>
      </c>
      <c r="G11" t="s">
        <v>230</v>
      </c>
      <c r="H11" t="s">
        <v>165</v>
      </c>
    </row>
    <row r="12" spans="1:8" x14ac:dyDescent="0.25">
      <c r="A12" t="s">
        <v>220</v>
      </c>
      <c r="B12" t="s">
        <v>231</v>
      </c>
      <c r="C12" t="s">
        <v>206</v>
      </c>
      <c r="D12" t="s">
        <v>206</v>
      </c>
      <c r="E12" t="s">
        <v>206</v>
      </c>
      <c r="F12" t="s">
        <v>206</v>
      </c>
      <c r="G12" t="s">
        <v>206</v>
      </c>
      <c r="H12" t="s">
        <v>206</v>
      </c>
    </row>
    <row r="13" spans="1:8" x14ac:dyDescent="0.25">
      <c r="A13" t="s">
        <v>220</v>
      </c>
      <c r="B13" t="s">
        <v>232</v>
      </c>
      <c r="C13" t="s">
        <v>165</v>
      </c>
      <c r="D13" t="s">
        <v>165</v>
      </c>
      <c r="E13" t="s">
        <v>233</v>
      </c>
      <c r="F13" t="s">
        <v>165</v>
      </c>
      <c r="G13" t="s">
        <v>165</v>
      </c>
      <c r="H13" t="s">
        <v>234</v>
      </c>
    </row>
    <row r="14" spans="1:8" x14ac:dyDescent="0.25">
      <c r="A14" t="s">
        <v>220</v>
      </c>
      <c r="B14" t="s">
        <v>235</v>
      </c>
      <c r="C14" t="s">
        <v>165</v>
      </c>
      <c r="D14" t="s">
        <v>165</v>
      </c>
      <c r="E14" t="s">
        <v>236</v>
      </c>
      <c r="F14" t="s">
        <v>165</v>
      </c>
      <c r="G14" t="s">
        <v>165</v>
      </c>
      <c r="H14" t="s">
        <v>237</v>
      </c>
    </row>
    <row r="15" spans="1:8" x14ac:dyDescent="0.25">
      <c r="A15" t="s">
        <v>238</v>
      </c>
      <c r="B15" t="s">
        <v>239</v>
      </c>
      <c r="C15" t="s">
        <v>240</v>
      </c>
      <c r="D15" t="s">
        <v>241</v>
      </c>
      <c r="E15" t="s">
        <v>242</v>
      </c>
      <c r="F15" t="s">
        <v>243</v>
      </c>
      <c r="G15" t="s">
        <v>244</v>
      </c>
      <c r="H15" t="s">
        <v>245</v>
      </c>
    </row>
    <row r="16" spans="1:8" x14ac:dyDescent="0.25">
      <c r="A16" t="s">
        <v>238</v>
      </c>
      <c r="B16" t="s">
        <v>246</v>
      </c>
      <c r="C16" t="s">
        <v>247</v>
      </c>
      <c r="D16" t="s">
        <v>248</v>
      </c>
      <c r="E16" t="s">
        <v>249</v>
      </c>
      <c r="F16" t="s">
        <v>206</v>
      </c>
      <c r="G16" t="s">
        <v>206</v>
      </c>
      <c r="H16" t="s">
        <v>206</v>
      </c>
    </row>
  </sheetData>
  <mergeCells count="4">
    <mergeCell ref="C5:E5"/>
    <mergeCell ref="F5:H5"/>
    <mergeCell ref="A5:A6"/>
    <mergeCell ref="B5:B6"/>
  </mergeCells>
  <pageMargins left="0.75" right="0.75" top="1" bottom="1" header="0.5" footer="0.5"/>
  <pageSetup paperSize="9" scale="0" firstPageNumber="0"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750C9-C3FA-484F-B0B6-6C49E47BBAF8}">
  <dimension ref="A1:E12"/>
  <sheetViews>
    <sheetView zoomScaleNormal="100" workbookViewId="0"/>
  </sheetViews>
  <sheetFormatPr defaultRowHeight="13.2" x14ac:dyDescent="0.25"/>
  <sheetData>
    <row r="1" spans="1:5" ht="17.399999999999999" x14ac:dyDescent="0.3">
      <c r="A1" s="1" t="s">
        <v>250</v>
      </c>
    </row>
    <row r="2" spans="1:5" x14ac:dyDescent="0.25">
      <c r="A2" t="s">
        <v>251</v>
      </c>
    </row>
    <row r="4" spans="1:5" x14ac:dyDescent="0.25">
      <c r="A4" s="2" t="s">
        <v>252</v>
      </c>
      <c r="B4" s="2" t="s">
        <v>203</v>
      </c>
      <c r="C4" s="2" t="s">
        <v>238</v>
      </c>
      <c r="D4" s="2" t="s">
        <v>220</v>
      </c>
      <c r="E4" s="2" t="s">
        <v>253</v>
      </c>
    </row>
    <row r="5" spans="1:5" x14ac:dyDescent="0.25">
      <c r="A5" s="2" t="s">
        <v>254</v>
      </c>
      <c r="B5" t="s">
        <v>255</v>
      </c>
      <c r="C5" t="s">
        <v>256</v>
      </c>
      <c r="D5" t="s">
        <v>257</v>
      </c>
      <c r="E5" t="s">
        <v>258</v>
      </c>
    </row>
    <row r="6" spans="1:5" x14ac:dyDescent="0.25">
      <c r="A6" s="2" t="s">
        <v>259</v>
      </c>
      <c r="B6" t="s">
        <v>206</v>
      </c>
      <c r="C6" t="s">
        <v>206</v>
      </c>
      <c r="D6" t="s">
        <v>206</v>
      </c>
      <c r="E6" t="s">
        <v>206</v>
      </c>
    </row>
    <row r="7" spans="1:5" x14ac:dyDescent="0.25">
      <c r="A7" s="2" t="s">
        <v>260</v>
      </c>
      <c r="B7" t="s">
        <v>255</v>
      </c>
      <c r="C7" t="s">
        <v>256</v>
      </c>
      <c r="D7" t="s">
        <v>257</v>
      </c>
      <c r="E7" t="s">
        <v>258</v>
      </c>
    </row>
    <row r="8" spans="1:5" x14ac:dyDescent="0.25">
      <c r="A8" s="2" t="s">
        <v>261</v>
      </c>
      <c r="B8" t="s">
        <v>255</v>
      </c>
      <c r="C8" t="s">
        <v>256</v>
      </c>
      <c r="D8" t="s">
        <v>257</v>
      </c>
      <c r="E8" t="s">
        <v>258</v>
      </c>
    </row>
    <row r="9" spans="1:5" x14ac:dyDescent="0.25">
      <c r="A9" s="10" t="s">
        <v>262</v>
      </c>
      <c r="B9" s="11"/>
      <c r="C9" s="11"/>
      <c r="D9" s="11"/>
      <c r="E9" s="2" t="s">
        <v>263</v>
      </c>
    </row>
    <row r="11" spans="1:5" x14ac:dyDescent="0.25">
      <c r="A11" s="2" t="s">
        <v>264</v>
      </c>
    </row>
    <row r="12" spans="1:5" x14ac:dyDescent="0.25">
      <c r="A12" s="2" t="s">
        <v>265</v>
      </c>
    </row>
  </sheetData>
  <mergeCells count="1">
    <mergeCell ref="A9:D9"/>
  </mergeCells>
  <pageMargins left="0.75" right="0.75" top="1" bottom="1" header="0.5" footer="0.5"/>
  <pageSetup paperSize="9" scale="0" firstPageNumber="0" fitToWidth="0" fitToHeight="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AD975-24DE-4502-9029-66D3C9682C2B}">
  <dimension ref="A1:I75"/>
  <sheetViews>
    <sheetView zoomScaleNormal="100" workbookViewId="0"/>
  </sheetViews>
  <sheetFormatPr defaultRowHeight="13.2" x14ac:dyDescent="0.25"/>
  <sheetData>
    <row r="1" spans="1:3" ht="17.399999999999999" x14ac:dyDescent="0.3">
      <c r="A1" s="1" t="s">
        <v>266</v>
      </c>
    </row>
    <row r="3" spans="1:3" x14ac:dyDescent="0.25">
      <c r="A3" s="2" t="s">
        <v>267</v>
      </c>
      <c r="C3" t="s">
        <v>268</v>
      </c>
    </row>
    <row r="4" spans="1:3" x14ac:dyDescent="0.25">
      <c r="A4" s="2" t="s">
        <v>269</v>
      </c>
      <c r="C4" t="s">
        <v>268</v>
      </c>
    </row>
    <row r="5" spans="1:3" x14ac:dyDescent="0.25">
      <c r="A5" s="2" t="s">
        <v>270</v>
      </c>
      <c r="C5" t="s">
        <v>271</v>
      </c>
    </row>
    <row r="6" spans="1:3" x14ac:dyDescent="0.25">
      <c r="A6" s="2" t="s">
        <v>272</v>
      </c>
      <c r="C6" t="s">
        <v>273</v>
      </c>
    </row>
    <row r="7" spans="1:3" x14ac:dyDescent="0.25">
      <c r="A7" s="2" t="s">
        <v>274</v>
      </c>
      <c r="C7" t="s">
        <v>275</v>
      </c>
    </row>
    <row r="8" spans="1:3" x14ac:dyDescent="0.25">
      <c r="A8" s="2" t="s">
        <v>276</v>
      </c>
      <c r="C8" t="s">
        <v>277</v>
      </c>
    </row>
    <row r="9" spans="1:3" x14ac:dyDescent="0.25">
      <c r="A9" s="2" t="s">
        <v>278</v>
      </c>
      <c r="C9" t="s">
        <v>279</v>
      </c>
    </row>
    <row r="10" spans="1:3" x14ac:dyDescent="0.25">
      <c r="A10" s="2" t="s">
        <v>280</v>
      </c>
      <c r="C10" t="s">
        <v>281</v>
      </c>
    </row>
    <row r="11" spans="1:3" x14ac:dyDescent="0.25">
      <c r="A11" s="2" t="s">
        <v>282</v>
      </c>
      <c r="C11" t="s">
        <v>283</v>
      </c>
    </row>
    <row r="12" spans="1:3" x14ac:dyDescent="0.25">
      <c r="A12" s="2" t="s">
        <v>284</v>
      </c>
      <c r="C12" t="s">
        <v>285</v>
      </c>
    </row>
    <row r="13" spans="1:3" x14ac:dyDescent="0.25">
      <c r="A13" s="2" t="s">
        <v>286</v>
      </c>
      <c r="C13" t="s">
        <v>287</v>
      </c>
    </row>
    <row r="16" spans="1:3" ht="15.6" x14ac:dyDescent="0.3">
      <c r="A16" s="3" t="s">
        <v>288</v>
      </c>
    </row>
    <row r="17" spans="1:9" x14ac:dyDescent="0.25">
      <c r="A17" s="2" t="s">
        <v>289</v>
      </c>
      <c r="C17" s="2" t="s">
        <v>290</v>
      </c>
      <c r="E17" s="2" t="s">
        <v>291</v>
      </c>
      <c r="G17" s="2" t="s">
        <v>292</v>
      </c>
    </row>
    <row r="18" spans="1:9" x14ac:dyDescent="0.25">
      <c r="A18" t="s">
        <v>293</v>
      </c>
      <c r="C18" t="s">
        <v>294</v>
      </c>
      <c r="E18" t="s">
        <v>295</v>
      </c>
      <c r="G18" t="s">
        <v>296</v>
      </c>
    </row>
    <row r="20" spans="1:9" ht="15.6" x14ac:dyDescent="0.3">
      <c r="A20" s="3" t="s">
        <v>297</v>
      </c>
    </row>
    <row r="21" spans="1:9" x14ac:dyDescent="0.25">
      <c r="A21" s="2" t="s">
        <v>289</v>
      </c>
      <c r="C21" s="2" t="s">
        <v>290</v>
      </c>
      <c r="E21" s="2" t="s">
        <v>291</v>
      </c>
      <c r="G21" s="2" t="s">
        <v>292</v>
      </c>
    </row>
    <row r="23" spans="1:9" x14ac:dyDescent="0.25">
      <c r="A23" t="s">
        <v>298</v>
      </c>
      <c r="C23" t="s">
        <v>299</v>
      </c>
      <c r="E23" t="s">
        <v>300</v>
      </c>
      <c r="G23" t="s">
        <v>301</v>
      </c>
    </row>
    <row r="26" spans="1:9" ht="15.6" x14ac:dyDescent="0.3">
      <c r="A26" s="3" t="s">
        <v>302</v>
      </c>
    </row>
    <row r="27" spans="1:9" x14ac:dyDescent="0.25">
      <c r="A27" s="2" t="s">
        <v>303</v>
      </c>
    </row>
    <row r="29" spans="1:9" x14ac:dyDescent="0.25">
      <c r="A29" s="2" t="s">
        <v>304</v>
      </c>
    </row>
    <row r="30" spans="1:9" x14ac:dyDescent="0.25">
      <c r="A30" t="s">
        <v>305</v>
      </c>
      <c r="I30" t="s">
        <v>306</v>
      </c>
    </row>
    <row r="31" spans="1:9" x14ac:dyDescent="0.25">
      <c r="A31" t="s">
        <v>307</v>
      </c>
      <c r="I31" t="s">
        <v>308</v>
      </c>
    </row>
    <row r="32" spans="1:9" x14ac:dyDescent="0.25">
      <c r="A32" t="s">
        <v>309</v>
      </c>
      <c r="I32" t="s">
        <v>310</v>
      </c>
    </row>
    <row r="33" spans="1:9" x14ac:dyDescent="0.25">
      <c r="A33" t="s">
        <v>311</v>
      </c>
      <c r="I33" t="s">
        <v>126</v>
      </c>
    </row>
    <row r="34" spans="1:9" x14ac:dyDescent="0.25">
      <c r="A34" s="2" t="s">
        <v>312</v>
      </c>
    </row>
    <row r="35" spans="1:9" x14ac:dyDescent="0.25">
      <c r="A35" t="s">
        <v>313</v>
      </c>
      <c r="I35" t="s">
        <v>314</v>
      </c>
    </row>
    <row r="36" spans="1:9" x14ac:dyDescent="0.25">
      <c r="A36" t="s">
        <v>315</v>
      </c>
      <c r="I36" t="s">
        <v>206</v>
      </c>
    </row>
    <row r="37" spans="1:9" x14ac:dyDescent="0.25">
      <c r="A37" t="s">
        <v>316</v>
      </c>
      <c r="I37" t="s">
        <v>206</v>
      </c>
    </row>
    <row r="38" spans="1:9" x14ac:dyDescent="0.25">
      <c r="A38" t="s">
        <v>317</v>
      </c>
      <c r="I38" t="s">
        <v>318</v>
      </c>
    </row>
    <row r="39" spans="1:9" x14ac:dyDescent="0.25">
      <c r="A39" t="s">
        <v>319</v>
      </c>
      <c r="I39" t="s">
        <v>320</v>
      </c>
    </row>
    <row r="40" spans="1:9" x14ac:dyDescent="0.25">
      <c r="A40" t="s">
        <v>321</v>
      </c>
      <c r="I40" t="s">
        <v>206</v>
      </c>
    </row>
    <row r="41" spans="1:9" x14ac:dyDescent="0.25">
      <c r="A41" t="s">
        <v>322</v>
      </c>
      <c r="I41" t="s">
        <v>206</v>
      </c>
    </row>
    <row r="42" spans="1:9" x14ac:dyDescent="0.25">
      <c r="A42" t="s">
        <v>323</v>
      </c>
      <c r="I42" t="s">
        <v>206</v>
      </c>
    </row>
    <row r="43" spans="1:9" x14ac:dyDescent="0.25">
      <c r="A43" t="s">
        <v>324</v>
      </c>
      <c r="I43" t="s">
        <v>206</v>
      </c>
    </row>
    <row r="44" spans="1:9" x14ac:dyDescent="0.25">
      <c r="A44" t="s">
        <v>325</v>
      </c>
      <c r="I44" t="s">
        <v>326</v>
      </c>
    </row>
    <row r="45" spans="1:9" x14ac:dyDescent="0.25">
      <c r="A45" t="s">
        <v>327</v>
      </c>
      <c r="I45" t="s">
        <v>206</v>
      </c>
    </row>
    <row r="46" spans="1:9" x14ac:dyDescent="0.25">
      <c r="A46" t="s">
        <v>328</v>
      </c>
      <c r="I46" t="s">
        <v>206</v>
      </c>
    </row>
    <row r="47" spans="1:9" x14ac:dyDescent="0.25">
      <c r="A47" t="s">
        <v>329</v>
      </c>
      <c r="I47" t="s">
        <v>206</v>
      </c>
    </row>
    <row r="48" spans="1:9" x14ac:dyDescent="0.25">
      <c r="A48" t="s">
        <v>330</v>
      </c>
      <c r="I48" t="s">
        <v>206</v>
      </c>
    </row>
    <row r="49" spans="1:9" x14ac:dyDescent="0.25">
      <c r="A49" t="s">
        <v>331</v>
      </c>
      <c r="I49" t="s">
        <v>332</v>
      </c>
    </row>
    <row r="50" spans="1:9" x14ac:dyDescent="0.25">
      <c r="A50" t="s">
        <v>333</v>
      </c>
      <c r="I50" t="s">
        <v>334</v>
      </c>
    </row>
    <row r="51" spans="1:9" x14ac:dyDescent="0.25">
      <c r="A51" t="s">
        <v>335</v>
      </c>
      <c r="I51" t="s">
        <v>206</v>
      </c>
    </row>
    <row r="52" spans="1:9" x14ac:dyDescent="0.25">
      <c r="A52" t="s">
        <v>336</v>
      </c>
      <c r="I52" t="s">
        <v>206</v>
      </c>
    </row>
    <row r="53" spans="1:9" x14ac:dyDescent="0.25">
      <c r="A53" t="s">
        <v>337</v>
      </c>
      <c r="I53" t="s">
        <v>206</v>
      </c>
    </row>
    <row r="54" spans="1:9" x14ac:dyDescent="0.25">
      <c r="A54" t="s">
        <v>338</v>
      </c>
      <c r="I54" t="s">
        <v>206</v>
      </c>
    </row>
    <row r="55" spans="1:9" x14ac:dyDescent="0.25">
      <c r="A55" t="s">
        <v>339</v>
      </c>
      <c r="I55" t="s">
        <v>206</v>
      </c>
    </row>
    <row r="56" spans="1:9" x14ac:dyDescent="0.25">
      <c r="A56" t="s">
        <v>340</v>
      </c>
      <c r="I56" t="s">
        <v>341</v>
      </c>
    </row>
    <row r="57" spans="1:9" x14ac:dyDescent="0.25">
      <c r="A57" t="s">
        <v>342</v>
      </c>
      <c r="I57" t="s">
        <v>206</v>
      </c>
    </row>
    <row r="58" spans="1:9" x14ac:dyDescent="0.25">
      <c r="A58" t="s">
        <v>343</v>
      </c>
      <c r="I58" t="s">
        <v>206</v>
      </c>
    </row>
    <row r="59" spans="1:9" x14ac:dyDescent="0.25">
      <c r="A59" t="s">
        <v>344</v>
      </c>
      <c r="I59" t="s">
        <v>206</v>
      </c>
    </row>
    <row r="60" spans="1:9" x14ac:dyDescent="0.25">
      <c r="A60" t="s">
        <v>345</v>
      </c>
      <c r="I60" t="s">
        <v>206</v>
      </c>
    </row>
    <row r="61" spans="1:9" x14ac:dyDescent="0.25">
      <c r="A61" t="s">
        <v>346</v>
      </c>
      <c r="I61" t="s">
        <v>206</v>
      </c>
    </row>
    <row r="62" spans="1:9" x14ac:dyDescent="0.25">
      <c r="A62" t="s">
        <v>347</v>
      </c>
      <c r="I62" t="s">
        <v>206</v>
      </c>
    </row>
    <row r="63" spans="1:9" x14ac:dyDescent="0.25">
      <c r="A63" t="s">
        <v>348</v>
      </c>
      <c r="I63" t="s">
        <v>206</v>
      </c>
    </row>
    <row r="64" spans="1:9" x14ac:dyDescent="0.25">
      <c r="A64" t="s">
        <v>349</v>
      </c>
      <c r="I64" t="s">
        <v>206</v>
      </c>
    </row>
    <row r="65" spans="1:9" x14ac:dyDescent="0.25">
      <c r="A65" t="s">
        <v>350</v>
      </c>
      <c r="I65" t="s">
        <v>206</v>
      </c>
    </row>
    <row r="66" spans="1:9" x14ac:dyDescent="0.25">
      <c r="A66" t="s">
        <v>351</v>
      </c>
      <c r="I66" t="s">
        <v>206</v>
      </c>
    </row>
    <row r="68" spans="1:9" x14ac:dyDescent="0.25">
      <c r="A68" s="2" t="s">
        <v>352</v>
      </c>
      <c r="C68" t="s">
        <v>11</v>
      </c>
    </row>
    <row r="71" spans="1:9" ht="15.6" x14ac:dyDescent="0.3">
      <c r="A71" s="3" t="s">
        <v>353</v>
      </c>
    </row>
    <row r="72" spans="1:9" x14ac:dyDescent="0.25">
      <c r="A72" s="2" t="s">
        <v>289</v>
      </c>
      <c r="C72" s="2" t="s">
        <v>290</v>
      </c>
      <c r="E72" s="2" t="s">
        <v>354</v>
      </c>
    </row>
    <row r="73" spans="1:9" x14ac:dyDescent="0.25">
      <c r="A73" t="s">
        <v>355</v>
      </c>
      <c r="C73" t="s">
        <v>356</v>
      </c>
      <c r="E73" t="s">
        <v>357</v>
      </c>
    </row>
    <row r="74" spans="1:9" x14ac:dyDescent="0.25">
      <c r="A74" t="s">
        <v>358</v>
      </c>
      <c r="C74" t="s">
        <v>359</v>
      </c>
      <c r="E74" t="s">
        <v>360</v>
      </c>
    </row>
    <row r="75" spans="1:9" x14ac:dyDescent="0.25">
      <c r="A75" t="s">
        <v>361</v>
      </c>
      <c r="C75" t="s">
        <v>362</v>
      </c>
      <c r="E75" t="s">
        <v>363</v>
      </c>
    </row>
  </sheetData>
  <pageMargins left="0.75" right="0.75" top="1" bottom="1" header="0.5" footer="0.5"/>
  <pageSetup paperSize="9" scale="0" firstPageNumber="0" fitToWidth="0" fitToHeight="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F7643-F393-4181-9C43-9BE2088BA2C7}">
  <dimension ref="A1:I126"/>
  <sheetViews>
    <sheetView zoomScaleNormal="100" workbookViewId="0"/>
  </sheetViews>
  <sheetFormatPr defaultRowHeight="13.2" x14ac:dyDescent="0.25"/>
  <sheetData>
    <row r="1" spans="1:9" ht="17.399999999999999" x14ac:dyDescent="0.3">
      <c r="A1" s="1" t="s">
        <v>39</v>
      </c>
    </row>
    <row r="4" spans="1:9" x14ac:dyDescent="0.25">
      <c r="A4" s="2" t="s">
        <v>364</v>
      </c>
      <c r="C4" t="s">
        <v>203</v>
      </c>
    </row>
    <row r="5" spans="1:9" x14ac:dyDescent="0.25">
      <c r="A5" s="2" t="s">
        <v>365</v>
      </c>
    </row>
    <row r="6" spans="1:9" x14ac:dyDescent="0.25">
      <c r="A6" t="s">
        <v>366</v>
      </c>
      <c r="I6" t="s">
        <v>367</v>
      </c>
    </row>
    <row r="7" spans="1:9" x14ac:dyDescent="0.25">
      <c r="A7" t="s">
        <v>368</v>
      </c>
      <c r="I7" t="s">
        <v>369</v>
      </c>
    </row>
    <row r="8" spans="1:9" x14ac:dyDescent="0.25">
      <c r="A8" t="s">
        <v>370</v>
      </c>
      <c r="I8" t="s">
        <v>369</v>
      </c>
    </row>
    <row r="9" spans="1:9" x14ac:dyDescent="0.25">
      <c r="A9" t="s">
        <v>371</v>
      </c>
      <c r="I9" t="s">
        <v>206</v>
      </c>
    </row>
    <row r="10" spans="1:9" x14ac:dyDescent="0.25">
      <c r="A10" s="2" t="s">
        <v>372</v>
      </c>
    </row>
    <row r="11" spans="1:9" x14ac:dyDescent="0.25">
      <c r="A11" t="s">
        <v>373</v>
      </c>
      <c r="I11" t="s">
        <v>255</v>
      </c>
    </row>
    <row r="12" spans="1:9" x14ac:dyDescent="0.25">
      <c r="A12" t="s">
        <v>374</v>
      </c>
      <c r="I12" t="s">
        <v>369</v>
      </c>
    </row>
    <row r="13" spans="1:9" x14ac:dyDescent="0.25">
      <c r="A13" t="s">
        <v>375</v>
      </c>
      <c r="I13" t="s">
        <v>369</v>
      </c>
    </row>
    <row r="14" spans="1:9" x14ac:dyDescent="0.25">
      <c r="A14" t="s">
        <v>376</v>
      </c>
      <c r="I14" t="s">
        <v>369</v>
      </c>
    </row>
    <row r="15" spans="1:9" x14ac:dyDescent="0.25">
      <c r="A15" s="2" t="s">
        <v>377</v>
      </c>
    </row>
    <row r="16" spans="1:9" x14ac:dyDescent="0.25">
      <c r="A16" t="s">
        <v>378</v>
      </c>
      <c r="I16" t="s">
        <v>379</v>
      </c>
    </row>
    <row r="17" spans="1:9" x14ac:dyDescent="0.25">
      <c r="A17" t="s">
        <v>380</v>
      </c>
      <c r="I17" t="s">
        <v>381</v>
      </c>
    </row>
    <row r="18" spans="1:9" x14ac:dyDescent="0.25">
      <c r="A18" t="s">
        <v>382</v>
      </c>
      <c r="I18" t="s">
        <v>126</v>
      </c>
    </row>
    <row r="19" spans="1:9" x14ac:dyDescent="0.25">
      <c r="A19" t="s">
        <v>383</v>
      </c>
      <c r="I19" t="s">
        <v>384</v>
      </c>
    </row>
    <row r="20" spans="1:9" x14ac:dyDescent="0.25">
      <c r="A20" t="s">
        <v>385</v>
      </c>
      <c r="I20" t="s">
        <v>386</v>
      </c>
    </row>
    <row r="21" spans="1:9" x14ac:dyDescent="0.25">
      <c r="A21" t="s">
        <v>387</v>
      </c>
      <c r="I21" t="s">
        <v>388</v>
      </c>
    </row>
    <row r="22" spans="1:9" x14ac:dyDescent="0.25">
      <c r="A22" t="s">
        <v>389</v>
      </c>
      <c r="I22" t="s">
        <v>369</v>
      </c>
    </row>
    <row r="23" spans="1:9" x14ac:dyDescent="0.25">
      <c r="A23" t="s">
        <v>390</v>
      </c>
      <c r="I23" t="s">
        <v>369</v>
      </c>
    </row>
    <row r="24" spans="1:9" x14ac:dyDescent="0.25">
      <c r="A24" t="s">
        <v>391</v>
      </c>
      <c r="I24" t="s">
        <v>369</v>
      </c>
    </row>
    <row r="25" spans="1:9" x14ac:dyDescent="0.25">
      <c r="A25" t="s">
        <v>392</v>
      </c>
      <c r="I25" t="s">
        <v>369</v>
      </c>
    </row>
    <row r="26" spans="1:9" x14ac:dyDescent="0.25">
      <c r="A26" t="s">
        <v>393</v>
      </c>
      <c r="I26" t="s">
        <v>386</v>
      </c>
    </row>
    <row r="27" spans="1:9" x14ac:dyDescent="0.25">
      <c r="A27" t="s">
        <v>394</v>
      </c>
      <c r="I27" t="s">
        <v>395</v>
      </c>
    </row>
    <row r="28" spans="1:9" x14ac:dyDescent="0.25">
      <c r="A28" t="s">
        <v>396</v>
      </c>
      <c r="I28" t="s">
        <v>397</v>
      </c>
    </row>
    <row r="29" spans="1:9" x14ac:dyDescent="0.25">
      <c r="A29" t="s">
        <v>398</v>
      </c>
      <c r="I29" t="s">
        <v>399</v>
      </c>
    </row>
    <row r="30" spans="1:9" x14ac:dyDescent="0.25">
      <c r="A30" t="s">
        <v>400</v>
      </c>
      <c r="I30" t="s">
        <v>326</v>
      </c>
    </row>
    <row r="31" spans="1:9" x14ac:dyDescent="0.25">
      <c r="A31" t="s">
        <v>401</v>
      </c>
      <c r="I31" t="s">
        <v>369</v>
      </c>
    </row>
    <row r="32" spans="1:9" x14ac:dyDescent="0.25">
      <c r="A32" t="s">
        <v>402</v>
      </c>
      <c r="I32" t="s">
        <v>369</v>
      </c>
    </row>
    <row r="33" spans="1:9" x14ac:dyDescent="0.25">
      <c r="A33" t="s">
        <v>403</v>
      </c>
      <c r="I33" t="s">
        <v>369</v>
      </c>
    </row>
    <row r="34" spans="1:9" x14ac:dyDescent="0.25">
      <c r="A34" s="2" t="s">
        <v>404</v>
      </c>
    </row>
    <row r="35" spans="1:9" x14ac:dyDescent="0.25">
      <c r="A35" t="s">
        <v>405</v>
      </c>
      <c r="I35" t="s">
        <v>369</v>
      </c>
    </row>
    <row r="36" spans="1:9" x14ac:dyDescent="0.25">
      <c r="A36" t="s">
        <v>406</v>
      </c>
      <c r="I36" t="s">
        <v>369</v>
      </c>
    </row>
    <row r="37" spans="1:9" x14ac:dyDescent="0.25">
      <c r="A37" t="s">
        <v>407</v>
      </c>
      <c r="I37" t="s">
        <v>369</v>
      </c>
    </row>
    <row r="38" spans="1:9" x14ac:dyDescent="0.25">
      <c r="A38" t="s">
        <v>408</v>
      </c>
      <c r="I38" t="s">
        <v>369</v>
      </c>
    </row>
    <row r="39" spans="1:9" x14ac:dyDescent="0.25">
      <c r="A39" t="s">
        <v>409</v>
      </c>
      <c r="I39" t="s">
        <v>369</v>
      </c>
    </row>
    <row r="40" spans="1:9" x14ac:dyDescent="0.25">
      <c r="A40" s="2" t="s">
        <v>410</v>
      </c>
    </row>
    <row r="41" spans="1:9" x14ac:dyDescent="0.25">
      <c r="A41" t="s">
        <v>411</v>
      </c>
      <c r="I41" t="s">
        <v>369</v>
      </c>
    </row>
    <row r="42" spans="1:9" x14ac:dyDescent="0.25">
      <c r="A42" t="s">
        <v>412</v>
      </c>
      <c r="I42" t="s">
        <v>369</v>
      </c>
    </row>
    <row r="45" spans="1:9" x14ac:dyDescent="0.25">
      <c r="A45" s="2" t="s">
        <v>364</v>
      </c>
      <c r="C45" t="s">
        <v>238</v>
      </c>
    </row>
    <row r="46" spans="1:9" x14ac:dyDescent="0.25">
      <c r="A46" s="2" t="s">
        <v>365</v>
      </c>
    </row>
    <row r="47" spans="1:9" x14ac:dyDescent="0.25">
      <c r="A47" t="s">
        <v>366</v>
      </c>
      <c r="I47" t="s">
        <v>367</v>
      </c>
    </row>
    <row r="48" spans="1:9" x14ac:dyDescent="0.25">
      <c r="A48" t="s">
        <v>368</v>
      </c>
      <c r="I48" t="s">
        <v>369</v>
      </c>
    </row>
    <row r="49" spans="1:9" x14ac:dyDescent="0.25">
      <c r="A49" t="s">
        <v>370</v>
      </c>
      <c r="I49" t="s">
        <v>369</v>
      </c>
    </row>
    <row r="50" spans="1:9" x14ac:dyDescent="0.25">
      <c r="A50" t="s">
        <v>371</v>
      </c>
      <c r="I50" t="s">
        <v>206</v>
      </c>
    </row>
    <row r="51" spans="1:9" x14ac:dyDescent="0.25">
      <c r="A51" s="2" t="s">
        <v>372</v>
      </c>
    </row>
    <row r="52" spans="1:9" x14ac:dyDescent="0.25">
      <c r="A52" t="s">
        <v>373</v>
      </c>
      <c r="I52" t="s">
        <v>256</v>
      </c>
    </row>
    <row r="53" spans="1:9" x14ac:dyDescent="0.25">
      <c r="A53" t="s">
        <v>374</v>
      </c>
      <c r="I53" t="s">
        <v>413</v>
      </c>
    </row>
    <row r="54" spans="1:9" x14ac:dyDescent="0.25">
      <c r="A54" t="s">
        <v>375</v>
      </c>
      <c r="I54" t="s">
        <v>369</v>
      </c>
    </row>
    <row r="55" spans="1:9" x14ac:dyDescent="0.25">
      <c r="A55" t="s">
        <v>376</v>
      </c>
      <c r="I55" t="s">
        <v>369</v>
      </c>
    </row>
    <row r="56" spans="1:9" x14ac:dyDescent="0.25">
      <c r="A56" s="2" t="s">
        <v>377</v>
      </c>
    </row>
    <row r="57" spans="1:9" x14ac:dyDescent="0.25">
      <c r="A57" t="s">
        <v>414</v>
      </c>
      <c r="I57" t="s">
        <v>334</v>
      </c>
    </row>
    <row r="58" spans="1:9" x14ac:dyDescent="0.25">
      <c r="A58" t="s">
        <v>380</v>
      </c>
      <c r="I58" t="s">
        <v>369</v>
      </c>
    </row>
    <row r="59" spans="1:9" x14ac:dyDescent="0.25">
      <c r="A59" t="s">
        <v>415</v>
      </c>
      <c r="I59" t="s">
        <v>369</v>
      </c>
    </row>
    <row r="60" spans="1:9" x14ac:dyDescent="0.25">
      <c r="A60" t="s">
        <v>416</v>
      </c>
      <c r="I60" t="s">
        <v>369</v>
      </c>
    </row>
    <row r="61" spans="1:9" x14ac:dyDescent="0.25">
      <c r="A61" t="s">
        <v>417</v>
      </c>
      <c r="I61" t="s">
        <v>386</v>
      </c>
    </row>
    <row r="62" spans="1:9" x14ac:dyDescent="0.25">
      <c r="A62" t="s">
        <v>418</v>
      </c>
      <c r="I62" t="s">
        <v>369</v>
      </c>
    </row>
    <row r="63" spans="1:9" x14ac:dyDescent="0.25">
      <c r="A63" t="s">
        <v>402</v>
      </c>
      <c r="I63" t="s">
        <v>369</v>
      </c>
    </row>
    <row r="64" spans="1:9" x14ac:dyDescent="0.25">
      <c r="A64" t="s">
        <v>403</v>
      </c>
      <c r="I64" t="s">
        <v>369</v>
      </c>
    </row>
    <row r="65" spans="1:9" x14ac:dyDescent="0.25">
      <c r="A65" s="2" t="s">
        <v>404</v>
      </c>
    </row>
    <row r="66" spans="1:9" x14ac:dyDescent="0.25">
      <c r="A66" t="s">
        <v>405</v>
      </c>
      <c r="I66" t="s">
        <v>369</v>
      </c>
    </row>
    <row r="67" spans="1:9" x14ac:dyDescent="0.25">
      <c r="A67" t="s">
        <v>406</v>
      </c>
      <c r="I67" t="s">
        <v>369</v>
      </c>
    </row>
    <row r="68" spans="1:9" x14ac:dyDescent="0.25">
      <c r="A68" t="s">
        <v>407</v>
      </c>
      <c r="I68" t="s">
        <v>369</v>
      </c>
    </row>
    <row r="69" spans="1:9" x14ac:dyDescent="0.25">
      <c r="A69" t="s">
        <v>408</v>
      </c>
      <c r="I69" t="s">
        <v>369</v>
      </c>
    </row>
    <row r="70" spans="1:9" x14ac:dyDescent="0.25">
      <c r="A70" t="s">
        <v>409</v>
      </c>
      <c r="I70" t="s">
        <v>369</v>
      </c>
    </row>
    <row r="71" spans="1:9" x14ac:dyDescent="0.25">
      <c r="A71" s="2" t="s">
        <v>410</v>
      </c>
    </row>
    <row r="72" spans="1:9" x14ac:dyDescent="0.25">
      <c r="A72" t="s">
        <v>411</v>
      </c>
      <c r="I72" t="s">
        <v>369</v>
      </c>
    </row>
    <row r="73" spans="1:9" x14ac:dyDescent="0.25">
      <c r="A73" t="s">
        <v>412</v>
      </c>
      <c r="I73" t="s">
        <v>369</v>
      </c>
    </row>
    <row r="76" spans="1:9" x14ac:dyDescent="0.25">
      <c r="A76" s="2" t="s">
        <v>364</v>
      </c>
      <c r="C76" t="s">
        <v>220</v>
      </c>
    </row>
    <row r="77" spans="1:9" x14ac:dyDescent="0.25">
      <c r="A77" s="2" t="s">
        <v>365</v>
      </c>
    </row>
    <row r="78" spans="1:9" x14ac:dyDescent="0.25">
      <c r="A78" t="s">
        <v>366</v>
      </c>
      <c r="I78" t="s">
        <v>369</v>
      </c>
    </row>
    <row r="79" spans="1:9" x14ac:dyDescent="0.25">
      <c r="A79" t="s">
        <v>368</v>
      </c>
      <c r="I79" t="s">
        <v>369</v>
      </c>
    </row>
    <row r="80" spans="1:9" x14ac:dyDescent="0.25">
      <c r="A80" t="s">
        <v>370</v>
      </c>
      <c r="I80" t="s">
        <v>419</v>
      </c>
    </row>
    <row r="81" spans="1:9" x14ac:dyDescent="0.25">
      <c r="A81" t="s">
        <v>371</v>
      </c>
      <c r="I81" t="s">
        <v>206</v>
      </c>
    </row>
    <row r="82" spans="1:9" x14ac:dyDescent="0.25">
      <c r="A82" s="2" t="s">
        <v>372</v>
      </c>
    </row>
    <row r="83" spans="1:9" x14ac:dyDescent="0.25">
      <c r="A83" t="s">
        <v>373</v>
      </c>
      <c r="I83" t="s">
        <v>257</v>
      </c>
    </row>
    <row r="84" spans="1:9" x14ac:dyDescent="0.25">
      <c r="A84" t="s">
        <v>374</v>
      </c>
      <c r="I84" t="s">
        <v>420</v>
      </c>
    </row>
    <row r="85" spans="1:9" x14ac:dyDescent="0.25">
      <c r="A85" t="s">
        <v>421</v>
      </c>
      <c r="I85" t="s">
        <v>369</v>
      </c>
    </row>
    <row r="86" spans="1:9" x14ac:dyDescent="0.25">
      <c r="A86" t="s">
        <v>375</v>
      </c>
      <c r="I86" t="s">
        <v>369</v>
      </c>
    </row>
    <row r="87" spans="1:9" x14ac:dyDescent="0.25">
      <c r="A87" t="s">
        <v>422</v>
      </c>
      <c r="I87" t="s">
        <v>369</v>
      </c>
    </row>
    <row r="88" spans="1:9" x14ac:dyDescent="0.25">
      <c r="A88" t="s">
        <v>423</v>
      </c>
      <c r="I88" t="s">
        <v>369</v>
      </c>
    </row>
    <row r="89" spans="1:9" x14ac:dyDescent="0.25">
      <c r="A89" s="2" t="s">
        <v>377</v>
      </c>
    </row>
    <row r="90" spans="1:9" x14ac:dyDescent="0.25">
      <c r="A90" t="s">
        <v>424</v>
      </c>
      <c r="I90" t="s">
        <v>369</v>
      </c>
    </row>
    <row r="91" spans="1:9" x14ac:dyDescent="0.25">
      <c r="A91" t="s">
        <v>425</v>
      </c>
      <c r="I91" t="s">
        <v>369</v>
      </c>
    </row>
    <row r="92" spans="1:9" x14ac:dyDescent="0.25">
      <c r="A92" t="s">
        <v>426</v>
      </c>
      <c r="I92" t="s">
        <v>427</v>
      </c>
    </row>
    <row r="93" spans="1:9" x14ac:dyDescent="0.25">
      <c r="A93" t="s">
        <v>428</v>
      </c>
      <c r="I93" t="s">
        <v>429</v>
      </c>
    </row>
    <row r="94" spans="1:9" x14ac:dyDescent="0.25">
      <c r="A94" t="s">
        <v>430</v>
      </c>
      <c r="I94" t="s">
        <v>431</v>
      </c>
    </row>
    <row r="95" spans="1:9" x14ac:dyDescent="0.25">
      <c r="A95" t="s">
        <v>432</v>
      </c>
      <c r="I95" t="s">
        <v>433</v>
      </c>
    </row>
    <row r="96" spans="1:9" x14ac:dyDescent="0.25">
      <c r="A96" t="s">
        <v>434</v>
      </c>
      <c r="I96" t="s">
        <v>320</v>
      </c>
    </row>
    <row r="97" spans="1:9" x14ac:dyDescent="0.25">
      <c r="A97" t="s">
        <v>435</v>
      </c>
      <c r="I97" t="s">
        <v>433</v>
      </c>
    </row>
    <row r="98" spans="1:9" x14ac:dyDescent="0.25">
      <c r="A98" t="s">
        <v>436</v>
      </c>
      <c r="I98" t="s">
        <v>437</v>
      </c>
    </row>
    <row r="99" spans="1:9" x14ac:dyDescent="0.25">
      <c r="A99" t="s">
        <v>438</v>
      </c>
      <c r="I99" t="s">
        <v>439</v>
      </c>
    </row>
    <row r="100" spans="1:9" x14ac:dyDescent="0.25">
      <c r="A100" t="s">
        <v>440</v>
      </c>
      <c r="I100" t="s">
        <v>441</v>
      </c>
    </row>
    <row r="101" spans="1:9" x14ac:dyDescent="0.25">
      <c r="A101" t="s">
        <v>442</v>
      </c>
      <c r="I101" t="s">
        <v>443</v>
      </c>
    </row>
    <row r="102" spans="1:9" x14ac:dyDescent="0.25">
      <c r="A102" s="2" t="s">
        <v>444</v>
      </c>
    </row>
    <row r="103" spans="1:9" x14ac:dyDescent="0.25">
      <c r="A103" t="s">
        <v>445</v>
      </c>
      <c r="I103" t="s">
        <v>446</v>
      </c>
    </row>
    <row r="104" spans="1:9" x14ac:dyDescent="0.25">
      <c r="A104" t="s">
        <v>447</v>
      </c>
      <c r="I104" t="s">
        <v>369</v>
      </c>
    </row>
    <row r="105" spans="1:9" x14ac:dyDescent="0.25">
      <c r="A105" t="s">
        <v>448</v>
      </c>
      <c r="I105" t="s">
        <v>369</v>
      </c>
    </row>
    <row r="106" spans="1:9" x14ac:dyDescent="0.25">
      <c r="A106" t="s">
        <v>449</v>
      </c>
      <c r="I106" t="s">
        <v>369</v>
      </c>
    </row>
    <row r="107" spans="1:9" x14ac:dyDescent="0.25">
      <c r="A107" t="s">
        <v>450</v>
      </c>
      <c r="I107" t="s">
        <v>369</v>
      </c>
    </row>
    <row r="108" spans="1:9" x14ac:dyDescent="0.25">
      <c r="A108" t="s">
        <v>451</v>
      </c>
      <c r="I108" t="s">
        <v>369</v>
      </c>
    </row>
    <row r="109" spans="1:9" x14ac:dyDescent="0.25">
      <c r="A109" s="2" t="s">
        <v>404</v>
      </c>
    </row>
    <row r="110" spans="1:9" x14ac:dyDescent="0.25">
      <c r="A110" t="s">
        <v>452</v>
      </c>
      <c r="I110" t="s">
        <v>369</v>
      </c>
    </row>
    <row r="111" spans="1:9" x14ac:dyDescent="0.25">
      <c r="A111" t="s">
        <v>453</v>
      </c>
      <c r="I111" t="s">
        <v>369</v>
      </c>
    </row>
    <row r="112" spans="1:9" x14ac:dyDescent="0.25">
      <c r="A112" t="s">
        <v>454</v>
      </c>
      <c r="I112" t="s">
        <v>369</v>
      </c>
    </row>
    <row r="113" spans="1:9" x14ac:dyDescent="0.25">
      <c r="A113" t="s">
        <v>455</v>
      </c>
      <c r="I113" t="s">
        <v>369</v>
      </c>
    </row>
    <row r="114" spans="1:9" x14ac:dyDescent="0.25">
      <c r="A114" t="s">
        <v>456</v>
      </c>
      <c r="I114" t="s">
        <v>369</v>
      </c>
    </row>
    <row r="115" spans="1:9" x14ac:dyDescent="0.25">
      <c r="A115" t="s">
        <v>457</v>
      </c>
      <c r="I115" t="s">
        <v>369</v>
      </c>
    </row>
    <row r="116" spans="1:9" x14ac:dyDescent="0.25">
      <c r="A116" t="s">
        <v>458</v>
      </c>
      <c r="I116" t="s">
        <v>369</v>
      </c>
    </row>
    <row r="117" spans="1:9" x14ac:dyDescent="0.25">
      <c r="A117" s="2" t="s">
        <v>459</v>
      </c>
    </row>
    <row r="118" spans="1:9" x14ac:dyDescent="0.25">
      <c r="A118" t="s">
        <v>460</v>
      </c>
      <c r="I118" t="s">
        <v>369</v>
      </c>
    </row>
    <row r="119" spans="1:9" x14ac:dyDescent="0.25">
      <c r="A119" t="s">
        <v>461</v>
      </c>
      <c r="I119" t="s">
        <v>369</v>
      </c>
    </row>
    <row r="120" spans="1:9" x14ac:dyDescent="0.25">
      <c r="A120" t="s">
        <v>462</v>
      </c>
      <c r="I120" t="s">
        <v>369</v>
      </c>
    </row>
    <row r="121" spans="1:9" x14ac:dyDescent="0.25">
      <c r="A121" t="s">
        <v>463</v>
      </c>
      <c r="I121" t="s">
        <v>369</v>
      </c>
    </row>
    <row r="122" spans="1:9" x14ac:dyDescent="0.25">
      <c r="A122" t="s">
        <v>464</v>
      </c>
      <c r="I122" t="s">
        <v>369</v>
      </c>
    </row>
    <row r="123" spans="1:9" x14ac:dyDescent="0.25">
      <c r="A123" t="s">
        <v>465</v>
      </c>
      <c r="I123" t="s">
        <v>369</v>
      </c>
    </row>
    <row r="124" spans="1:9" x14ac:dyDescent="0.25">
      <c r="A124" s="2" t="s">
        <v>410</v>
      </c>
    </row>
    <row r="125" spans="1:9" x14ac:dyDescent="0.25">
      <c r="A125" t="s">
        <v>411</v>
      </c>
      <c r="I125" t="s">
        <v>369</v>
      </c>
    </row>
    <row r="126" spans="1:9" x14ac:dyDescent="0.25">
      <c r="A126" t="s">
        <v>412</v>
      </c>
      <c r="I126" t="s">
        <v>369</v>
      </c>
    </row>
  </sheetData>
  <pageMargins left="0.75" right="0.75" top="1" bottom="1" header="0.5" footer="0.5"/>
  <pageSetup paperSize="9" scale="0" firstPageNumber="0" fitToWidth="0" fitToHeight="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86AD3-BD13-421F-AF2C-82E89BE6E262}">
  <dimension ref="A4:J41"/>
  <sheetViews>
    <sheetView zoomScaleNormal="100" workbookViewId="0"/>
  </sheetViews>
  <sheetFormatPr defaultRowHeight="13.2" x14ac:dyDescent="0.25"/>
  <sheetData>
    <row r="4" spans="1:10" ht="17.399999999999999" x14ac:dyDescent="0.3">
      <c r="A4" s="1" t="s">
        <v>466</v>
      </c>
    </row>
    <row r="8" spans="1:10" x14ac:dyDescent="0.25">
      <c r="A8" s="2" t="s">
        <v>467</v>
      </c>
      <c r="B8" s="2" t="s">
        <v>468</v>
      </c>
      <c r="D8" s="2" t="s">
        <v>469</v>
      </c>
      <c r="F8" s="2" t="s">
        <v>470</v>
      </c>
      <c r="H8" s="2" t="s">
        <v>471</v>
      </c>
      <c r="J8" s="2" t="s">
        <v>472</v>
      </c>
    </row>
    <row r="9" spans="1:10" x14ac:dyDescent="0.25">
      <c r="B9" t="s">
        <v>473</v>
      </c>
      <c r="C9" t="s">
        <v>474</v>
      </c>
      <c r="D9" t="s">
        <v>473</v>
      </c>
      <c r="E9" t="s">
        <v>474</v>
      </c>
      <c r="F9" t="s">
        <v>473</v>
      </c>
      <c r="G9" t="s">
        <v>474</v>
      </c>
      <c r="H9" t="s">
        <v>473</v>
      </c>
      <c r="I9" t="s">
        <v>474</v>
      </c>
    </row>
    <row r="10" spans="1:10" x14ac:dyDescent="0.25">
      <c r="A10" t="s">
        <v>475</v>
      </c>
      <c r="B10" s="4">
        <v>0</v>
      </c>
      <c r="C10" s="4">
        <v>1</v>
      </c>
      <c r="D10" s="4">
        <v>0</v>
      </c>
      <c r="E10" s="4">
        <v>0</v>
      </c>
      <c r="F10" s="4">
        <v>0</v>
      </c>
      <c r="G10" s="4">
        <v>0</v>
      </c>
      <c r="H10" s="4">
        <f t="shared" ref="H10:H40" si="0">B10+D10+F10</f>
        <v>0</v>
      </c>
      <c r="I10" s="4">
        <f t="shared" ref="I10:I40" si="1">C10+E10+G10</f>
        <v>1</v>
      </c>
      <c r="J10" s="6">
        <f t="shared" ref="J10:J40" si="2">H10+I10</f>
        <v>1</v>
      </c>
    </row>
    <row r="11" spans="1:10" x14ac:dyDescent="0.25">
      <c r="A11" t="s">
        <v>476</v>
      </c>
      <c r="B11" s="4">
        <v>1</v>
      </c>
      <c r="C11" s="4">
        <v>0</v>
      </c>
      <c r="D11" s="4">
        <v>0</v>
      </c>
      <c r="E11" s="4">
        <v>0</v>
      </c>
      <c r="F11" s="4">
        <v>0</v>
      </c>
      <c r="G11" s="4">
        <v>0</v>
      </c>
      <c r="H11" s="4">
        <f t="shared" si="0"/>
        <v>1</v>
      </c>
      <c r="I11" s="4">
        <f t="shared" si="1"/>
        <v>0</v>
      </c>
      <c r="J11" s="6">
        <f t="shared" si="2"/>
        <v>1</v>
      </c>
    </row>
    <row r="12" spans="1:10" x14ac:dyDescent="0.25">
      <c r="A12" t="s">
        <v>477</v>
      </c>
      <c r="B12" s="4">
        <v>1</v>
      </c>
      <c r="C12" s="4">
        <v>0</v>
      </c>
      <c r="D12" s="4">
        <v>0</v>
      </c>
      <c r="E12" s="4">
        <v>0</v>
      </c>
      <c r="F12" s="4">
        <v>0</v>
      </c>
      <c r="G12" s="4">
        <v>0</v>
      </c>
      <c r="H12" s="4">
        <f t="shared" si="0"/>
        <v>1</v>
      </c>
      <c r="I12" s="4">
        <f t="shared" si="1"/>
        <v>0</v>
      </c>
      <c r="J12" s="6">
        <f t="shared" si="2"/>
        <v>1</v>
      </c>
    </row>
    <row r="13" spans="1:10" x14ac:dyDescent="0.25">
      <c r="A13" t="s">
        <v>478</v>
      </c>
      <c r="B13" s="4">
        <v>5</v>
      </c>
      <c r="C13" s="4">
        <v>3</v>
      </c>
      <c r="D13" s="4">
        <v>0</v>
      </c>
      <c r="E13" s="4">
        <v>0</v>
      </c>
      <c r="F13" s="4">
        <v>0</v>
      </c>
      <c r="G13" s="4">
        <v>0</v>
      </c>
      <c r="H13" s="4">
        <f t="shared" si="0"/>
        <v>5</v>
      </c>
      <c r="I13" s="4">
        <f t="shared" si="1"/>
        <v>3</v>
      </c>
      <c r="J13" s="6">
        <f t="shared" si="2"/>
        <v>8</v>
      </c>
    </row>
    <row r="14" spans="1:10" x14ac:dyDescent="0.25">
      <c r="A14" t="s">
        <v>479</v>
      </c>
      <c r="B14" s="4">
        <v>7</v>
      </c>
      <c r="C14" s="4">
        <v>5</v>
      </c>
      <c r="D14" s="4">
        <v>0</v>
      </c>
      <c r="E14" s="4">
        <v>0</v>
      </c>
      <c r="F14" s="4">
        <v>0</v>
      </c>
      <c r="G14" s="4">
        <v>0</v>
      </c>
      <c r="H14" s="4">
        <f t="shared" si="0"/>
        <v>7</v>
      </c>
      <c r="I14" s="4">
        <f t="shared" si="1"/>
        <v>5</v>
      </c>
      <c r="J14" s="6">
        <f t="shared" si="2"/>
        <v>12</v>
      </c>
    </row>
    <row r="15" spans="1:10" x14ac:dyDescent="0.25">
      <c r="A15" t="s">
        <v>480</v>
      </c>
      <c r="B15" s="4">
        <v>41</v>
      </c>
      <c r="C15" s="4">
        <v>28</v>
      </c>
      <c r="D15" s="4">
        <v>0</v>
      </c>
      <c r="E15" s="4">
        <v>0</v>
      </c>
      <c r="F15" s="4">
        <v>0</v>
      </c>
      <c r="G15" s="4">
        <v>0</v>
      </c>
      <c r="H15" s="4">
        <f t="shared" si="0"/>
        <v>41</v>
      </c>
      <c r="I15" s="4">
        <f t="shared" si="1"/>
        <v>28</v>
      </c>
      <c r="J15" s="6">
        <f t="shared" si="2"/>
        <v>69</v>
      </c>
    </row>
    <row r="16" spans="1:10" x14ac:dyDescent="0.25">
      <c r="A16" t="s">
        <v>481</v>
      </c>
      <c r="B16" s="4">
        <v>4</v>
      </c>
      <c r="C16" s="4">
        <v>1</v>
      </c>
      <c r="D16" s="4">
        <v>0</v>
      </c>
      <c r="E16" s="4">
        <v>0</v>
      </c>
      <c r="F16" s="4">
        <v>0</v>
      </c>
      <c r="G16" s="4">
        <v>0</v>
      </c>
      <c r="H16" s="4">
        <f t="shared" si="0"/>
        <v>4</v>
      </c>
      <c r="I16" s="4">
        <f t="shared" si="1"/>
        <v>1</v>
      </c>
      <c r="J16" s="6">
        <f t="shared" si="2"/>
        <v>5</v>
      </c>
    </row>
    <row r="17" spans="1:10" x14ac:dyDescent="0.25">
      <c r="A17" t="s">
        <v>482</v>
      </c>
      <c r="B17" s="4">
        <v>0</v>
      </c>
      <c r="C17" s="4">
        <v>1</v>
      </c>
      <c r="D17" s="4">
        <v>0</v>
      </c>
      <c r="E17" s="4">
        <v>0</v>
      </c>
      <c r="F17" s="4">
        <v>0</v>
      </c>
      <c r="G17" s="4">
        <v>0</v>
      </c>
      <c r="H17" s="4">
        <f t="shared" si="0"/>
        <v>0</v>
      </c>
      <c r="I17" s="4">
        <f t="shared" si="1"/>
        <v>1</v>
      </c>
      <c r="J17" s="6">
        <f t="shared" si="2"/>
        <v>1</v>
      </c>
    </row>
    <row r="18" spans="1:10" x14ac:dyDescent="0.25">
      <c r="A18" t="s">
        <v>483</v>
      </c>
      <c r="B18" s="4">
        <v>0</v>
      </c>
      <c r="C18" s="4">
        <v>1</v>
      </c>
      <c r="D18" s="4">
        <v>0</v>
      </c>
      <c r="E18" s="4">
        <v>0</v>
      </c>
      <c r="F18" s="4">
        <v>0</v>
      </c>
      <c r="G18" s="4">
        <v>0</v>
      </c>
      <c r="H18" s="4">
        <f t="shared" si="0"/>
        <v>0</v>
      </c>
      <c r="I18" s="4">
        <f t="shared" si="1"/>
        <v>1</v>
      </c>
      <c r="J18" s="6">
        <f t="shared" si="2"/>
        <v>1</v>
      </c>
    </row>
    <row r="19" spans="1:10" x14ac:dyDescent="0.25">
      <c r="A19" t="s">
        <v>484</v>
      </c>
      <c r="B19" s="4">
        <v>0</v>
      </c>
      <c r="C19" s="4">
        <v>1</v>
      </c>
      <c r="D19" s="4">
        <v>0</v>
      </c>
      <c r="E19" s="4">
        <v>0</v>
      </c>
      <c r="F19" s="4">
        <v>0</v>
      </c>
      <c r="G19" s="4">
        <v>0</v>
      </c>
      <c r="H19" s="4">
        <f t="shared" si="0"/>
        <v>0</v>
      </c>
      <c r="I19" s="4">
        <f t="shared" si="1"/>
        <v>1</v>
      </c>
      <c r="J19" s="6">
        <f t="shared" si="2"/>
        <v>1</v>
      </c>
    </row>
    <row r="20" spans="1:10" x14ac:dyDescent="0.25">
      <c r="A20" t="s">
        <v>485</v>
      </c>
      <c r="B20" s="4">
        <v>1</v>
      </c>
      <c r="C20" s="4">
        <v>0</v>
      </c>
      <c r="D20" s="4">
        <v>0</v>
      </c>
      <c r="E20" s="4">
        <v>0</v>
      </c>
      <c r="F20" s="4">
        <v>0</v>
      </c>
      <c r="G20" s="4">
        <v>0</v>
      </c>
      <c r="H20" s="4">
        <f t="shared" si="0"/>
        <v>1</v>
      </c>
      <c r="I20" s="4">
        <f t="shared" si="1"/>
        <v>0</v>
      </c>
      <c r="J20" s="6">
        <f t="shared" si="2"/>
        <v>1</v>
      </c>
    </row>
    <row r="21" spans="1:10" x14ac:dyDescent="0.25">
      <c r="A21" t="s">
        <v>486</v>
      </c>
      <c r="B21" s="4">
        <v>0</v>
      </c>
      <c r="C21" s="4">
        <v>1</v>
      </c>
      <c r="D21" s="4">
        <v>0</v>
      </c>
      <c r="E21" s="4">
        <v>0</v>
      </c>
      <c r="F21" s="4">
        <v>0</v>
      </c>
      <c r="G21" s="4">
        <v>0</v>
      </c>
      <c r="H21" s="4">
        <f t="shared" si="0"/>
        <v>0</v>
      </c>
      <c r="I21" s="4">
        <f t="shared" si="1"/>
        <v>1</v>
      </c>
      <c r="J21" s="6">
        <f t="shared" si="2"/>
        <v>1</v>
      </c>
    </row>
    <row r="22" spans="1:10" x14ac:dyDescent="0.25">
      <c r="A22" t="s">
        <v>487</v>
      </c>
      <c r="B22" s="4">
        <v>1</v>
      </c>
      <c r="C22" s="4">
        <v>1</v>
      </c>
      <c r="D22" s="4">
        <v>0</v>
      </c>
      <c r="E22" s="4">
        <v>0</v>
      </c>
      <c r="F22" s="4">
        <v>0</v>
      </c>
      <c r="G22" s="4">
        <v>0</v>
      </c>
      <c r="H22" s="4">
        <f t="shared" si="0"/>
        <v>1</v>
      </c>
      <c r="I22" s="4">
        <f t="shared" si="1"/>
        <v>1</v>
      </c>
      <c r="J22" s="6">
        <f t="shared" si="2"/>
        <v>2</v>
      </c>
    </row>
    <row r="23" spans="1:10" x14ac:dyDescent="0.25">
      <c r="A23" t="s">
        <v>488</v>
      </c>
      <c r="B23" s="4">
        <v>0</v>
      </c>
      <c r="C23" s="4">
        <v>1</v>
      </c>
      <c r="D23" s="4">
        <v>0</v>
      </c>
      <c r="E23" s="4">
        <v>0</v>
      </c>
      <c r="F23" s="4">
        <v>0</v>
      </c>
      <c r="G23" s="4">
        <v>0</v>
      </c>
      <c r="H23" s="4">
        <f t="shared" si="0"/>
        <v>0</v>
      </c>
      <c r="I23" s="4">
        <f t="shared" si="1"/>
        <v>1</v>
      </c>
      <c r="J23" s="6">
        <f t="shared" si="2"/>
        <v>1</v>
      </c>
    </row>
    <row r="24" spans="1:10" x14ac:dyDescent="0.25">
      <c r="A24" t="s">
        <v>489</v>
      </c>
      <c r="B24" s="4">
        <v>1</v>
      </c>
      <c r="C24" s="4">
        <v>0</v>
      </c>
      <c r="D24" s="4">
        <v>0</v>
      </c>
      <c r="E24" s="4">
        <v>0</v>
      </c>
      <c r="F24" s="4">
        <v>0</v>
      </c>
      <c r="G24" s="4">
        <v>0</v>
      </c>
      <c r="H24" s="4">
        <f t="shared" si="0"/>
        <v>1</v>
      </c>
      <c r="I24" s="4">
        <f t="shared" si="1"/>
        <v>0</v>
      </c>
      <c r="J24" s="6">
        <f t="shared" si="2"/>
        <v>1</v>
      </c>
    </row>
    <row r="25" spans="1:10" x14ac:dyDescent="0.25">
      <c r="A25" t="s">
        <v>490</v>
      </c>
      <c r="B25" s="4">
        <v>2</v>
      </c>
      <c r="C25" s="4">
        <v>2</v>
      </c>
      <c r="D25" s="4">
        <v>0</v>
      </c>
      <c r="E25" s="4">
        <v>0</v>
      </c>
      <c r="F25" s="4">
        <v>0</v>
      </c>
      <c r="G25" s="4">
        <v>0</v>
      </c>
      <c r="H25" s="4">
        <f t="shared" si="0"/>
        <v>2</v>
      </c>
      <c r="I25" s="4">
        <f t="shared" si="1"/>
        <v>2</v>
      </c>
      <c r="J25" s="6">
        <f t="shared" si="2"/>
        <v>4</v>
      </c>
    </row>
    <row r="26" spans="1:10" x14ac:dyDescent="0.25">
      <c r="A26" t="s">
        <v>491</v>
      </c>
      <c r="B26" s="4">
        <v>1</v>
      </c>
      <c r="C26" s="4">
        <v>5</v>
      </c>
      <c r="D26" s="4">
        <v>0</v>
      </c>
      <c r="E26" s="4">
        <v>0</v>
      </c>
      <c r="F26" s="4">
        <v>0</v>
      </c>
      <c r="G26" s="4">
        <v>0</v>
      </c>
      <c r="H26" s="4">
        <f t="shared" si="0"/>
        <v>1</v>
      </c>
      <c r="I26" s="4">
        <f t="shared" si="1"/>
        <v>5</v>
      </c>
      <c r="J26" s="6">
        <f t="shared" si="2"/>
        <v>6</v>
      </c>
    </row>
    <row r="27" spans="1:10" x14ac:dyDescent="0.25">
      <c r="A27" t="s">
        <v>492</v>
      </c>
      <c r="B27" s="4">
        <v>1</v>
      </c>
      <c r="C27" s="4">
        <v>0</v>
      </c>
      <c r="D27" s="4">
        <v>0</v>
      </c>
      <c r="E27" s="4">
        <v>0</v>
      </c>
      <c r="F27" s="4">
        <v>0</v>
      </c>
      <c r="G27" s="4">
        <v>0</v>
      </c>
      <c r="H27" s="4">
        <f t="shared" si="0"/>
        <v>1</v>
      </c>
      <c r="I27" s="4">
        <f t="shared" si="1"/>
        <v>0</v>
      </c>
      <c r="J27" s="6">
        <f t="shared" si="2"/>
        <v>1</v>
      </c>
    </row>
    <row r="28" spans="1:10" x14ac:dyDescent="0.25">
      <c r="A28" t="s">
        <v>493</v>
      </c>
      <c r="B28" s="4">
        <v>494</v>
      </c>
      <c r="C28" s="4">
        <v>575</v>
      </c>
      <c r="D28" s="4">
        <v>2</v>
      </c>
      <c r="E28" s="4">
        <v>0</v>
      </c>
      <c r="F28" s="4">
        <v>1</v>
      </c>
      <c r="G28" s="4">
        <v>7</v>
      </c>
      <c r="H28" s="4">
        <f t="shared" si="0"/>
        <v>497</v>
      </c>
      <c r="I28" s="4">
        <f t="shared" si="1"/>
        <v>582</v>
      </c>
      <c r="J28" s="6">
        <f t="shared" si="2"/>
        <v>1079</v>
      </c>
    </row>
    <row r="29" spans="1:10" x14ac:dyDescent="0.25">
      <c r="A29" t="s">
        <v>494</v>
      </c>
      <c r="B29" s="4">
        <v>11</v>
      </c>
      <c r="C29" s="4">
        <v>5</v>
      </c>
      <c r="D29" s="4">
        <v>0</v>
      </c>
      <c r="E29" s="4">
        <v>0</v>
      </c>
      <c r="F29" s="4">
        <v>0</v>
      </c>
      <c r="G29" s="4">
        <v>0</v>
      </c>
      <c r="H29" s="4">
        <f t="shared" si="0"/>
        <v>11</v>
      </c>
      <c r="I29" s="4">
        <f t="shared" si="1"/>
        <v>5</v>
      </c>
      <c r="J29" s="6">
        <f t="shared" si="2"/>
        <v>16</v>
      </c>
    </row>
    <row r="30" spans="1:10" x14ac:dyDescent="0.25">
      <c r="A30" t="s">
        <v>495</v>
      </c>
      <c r="B30" s="4">
        <v>1</v>
      </c>
      <c r="C30" s="4">
        <v>1</v>
      </c>
      <c r="D30" s="4">
        <v>0</v>
      </c>
      <c r="E30" s="4">
        <v>0</v>
      </c>
      <c r="F30" s="4">
        <v>0</v>
      </c>
      <c r="G30" s="4">
        <v>0</v>
      </c>
      <c r="H30" s="4">
        <f t="shared" si="0"/>
        <v>1</v>
      </c>
      <c r="I30" s="4">
        <f t="shared" si="1"/>
        <v>1</v>
      </c>
      <c r="J30" s="6">
        <f t="shared" si="2"/>
        <v>2</v>
      </c>
    </row>
    <row r="31" spans="1:10" x14ac:dyDescent="0.25">
      <c r="A31" t="s">
        <v>496</v>
      </c>
      <c r="B31" s="4">
        <v>1</v>
      </c>
      <c r="C31" s="4">
        <v>0</v>
      </c>
      <c r="D31" s="4">
        <v>0</v>
      </c>
      <c r="E31" s="4">
        <v>0</v>
      </c>
      <c r="F31" s="4">
        <v>0</v>
      </c>
      <c r="G31" s="4">
        <v>0</v>
      </c>
      <c r="H31" s="4">
        <f t="shared" si="0"/>
        <v>1</v>
      </c>
      <c r="I31" s="4">
        <f t="shared" si="1"/>
        <v>0</v>
      </c>
      <c r="J31" s="6">
        <f t="shared" si="2"/>
        <v>1</v>
      </c>
    </row>
    <row r="32" spans="1:10" x14ac:dyDescent="0.25">
      <c r="A32" t="s">
        <v>497</v>
      </c>
      <c r="B32" s="4">
        <v>10</v>
      </c>
      <c r="C32" s="4">
        <v>21</v>
      </c>
      <c r="D32" s="4">
        <v>0</v>
      </c>
      <c r="E32" s="4">
        <v>0</v>
      </c>
      <c r="F32" s="4">
        <v>0</v>
      </c>
      <c r="G32" s="4">
        <v>0</v>
      </c>
      <c r="H32" s="4">
        <f t="shared" si="0"/>
        <v>10</v>
      </c>
      <c r="I32" s="4">
        <f t="shared" si="1"/>
        <v>21</v>
      </c>
      <c r="J32" s="6">
        <f t="shared" si="2"/>
        <v>31</v>
      </c>
    </row>
    <row r="33" spans="1:10" x14ac:dyDescent="0.25">
      <c r="A33" t="s">
        <v>498</v>
      </c>
      <c r="B33" s="4">
        <v>0</v>
      </c>
      <c r="C33" s="4">
        <v>2</v>
      </c>
      <c r="D33" s="4">
        <v>0</v>
      </c>
      <c r="E33" s="4">
        <v>0</v>
      </c>
      <c r="F33" s="4">
        <v>0</v>
      </c>
      <c r="G33" s="4">
        <v>0</v>
      </c>
      <c r="H33" s="4">
        <f t="shared" si="0"/>
        <v>0</v>
      </c>
      <c r="I33" s="4">
        <f t="shared" si="1"/>
        <v>2</v>
      </c>
      <c r="J33" s="6">
        <f t="shared" si="2"/>
        <v>2</v>
      </c>
    </row>
    <row r="34" spans="1:10" x14ac:dyDescent="0.25">
      <c r="A34" t="s">
        <v>499</v>
      </c>
      <c r="B34" s="4">
        <v>1</v>
      </c>
      <c r="C34" s="4">
        <v>0</v>
      </c>
      <c r="D34" s="4">
        <v>0</v>
      </c>
      <c r="E34" s="4">
        <v>0</v>
      </c>
      <c r="F34" s="4">
        <v>0</v>
      </c>
      <c r="G34" s="4">
        <v>0</v>
      </c>
      <c r="H34" s="4">
        <f t="shared" si="0"/>
        <v>1</v>
      </c>
      <c r="I34" s="4">
        <f t="shared" si="1"/>
        <v>0</v>
      </c>
      <c r="J34" s="6">
        <f t="shared" si="2"/>
        <v>1</v>
      </c>
    </row>
    <row r="35" spans="1:10" x14ac:dyDescent="0.25">
      <c r="A35" t="s">
        <v>500</v>
      </c>
      <c r="B35" s="4">
        <v>117</v>
      </c>
      <c r="C35" s="4">
        <v>1</v>
      </c>
      <c r="D35" s="4">
        <v>0</v>
      </c>
      <c r="E35" s="4">
        <v>0</v>
      </c>
      <c r="F35" s="4">
        <v>0</v>
      </c>
      <c r="G35" s="4">
        <v>0</v>
      </c>
      <c r="H35" s="4">
        <f t="shared" si="0"/>
        <v>117</v>
      </c>
      <c r="I35" s="4">
        <f t="shared" si="1"/>
        <v>1</v>
      </c>
      <c r="J35" s="6">
        <f t="shared" si="2"/>
        <v>118</v>
      </c>
    </row>
    <row r="36" spans="1:10" x14ac:dyDescent="0.25">
      <c r="A36" t="s">
        <v>501</v>
      </c>
      <c r="B36" s="4">
        <v>6</v>
      </c>
      <c r="C36" s="4">
        <v>16</v>
      </c>
      <c r="D36" s="4">
        <v>0</v>
      </c>
      <c r="E36" s="4">
        <v>0</v>
      </c>
      <c r="F36" s="4">
        <v>1</v>
      </c>
      <c r="G36" s="4">
        <v>2</v>
      </c>
      <c r="H36" s="4">
        <f t="shared" si="0"/>
        <v>7</v>
      </c>
      <c r="I36" s="4">
        <f t="shared" si="1"/>
        <v>18</v>
      </c>
      <c r="J36" s="6">
        <f t="shared" si="2"/>
        <v>25</v>
      </c>
    </row>
    <row r="37" spans="1:10" x14ac:dyDescent="0.25">
      <c r="A37" t="s">
        <v>502</v>
      </c>
      <c r="B37" s="4">
        <v>0</v>
      </c>
      <c r="C37" s="4">
        <v>1</v>
      </c>
      <c r="D37" s="4">
        <v>0</v>
      </c>
      <c r="E37" s="4">
        <v>0</v>
      </c>
      <c r="F37" s="4">
        <v>0</v>
      </c>
      <c r="G37" s="4">
        <v>0</v>
      </c>
      <c r="H37" s="4">
        <f t="shared" si="0"/>
        <v>0</v>
      </c>
      <c r="I37" s="4">
        <f t="shared" si="1"/>
        <v>1</v>
      </c>
      <c r="J37" s="6">
        <f t="shared" si="2"/>
        <v>1</v>
      </c>
    </row>
    <row r="38" spans="1:10" x14ac:dyDescent="0.25">
      <c r="A38" t="s">
        <v>503</v>
      </c>
      <c r="B38" s="4">
        <v>562</v>
      </c>
      <c r="C38" s="4">
        <v>29</v>
      </c>
      <c r="D38" s="4">
        <v>1</v>
      </c>
      <c r="E38" s="4">
        <v>0</v>
      </c>
      <c r="F38" s="4">
        <v>0</v>
      </c>
      <c r="G38" s="4">
        <v>0</v>
      </c>
      <c r="H38" s="4">
        <f t="shared" si="0"/>
        <v>563</v>
      </c>
      <c r="I38" s="4">
        <f t="shared" si="1"/>
        <v>29</v>
      </c>
      <c r="J38" s="6">
        <f t="shared" si="2"/>
        <v>592</v>
      </c>
    </row>
    <row r="39" spans="1:10" x14ac:dyDescent="0.25">
      <c r="A39" t="s">
        <v>504</v>
      </c>
      <c r="B39" s="4">
        <v>6</v>
      </c>
      <c r="C39" s="4">
        <v>7</v>
      </c>
      <c r="D39" s="4">
        <v>0</v>
      </c>
      <c r="E39" s="4">
        <v>0</v>
      </c>
      <c r="F39" s="4">
        <v>0</v>
      </c>
      <c r="G39" s="4">
        <v>0</v>
      </c>
      <c r="H39" s="4">
        <f t="shared" si="0"/>
        <v>6</v>
      </c>
      <c r="I39" s="4">
        <f t="shared" si="1"/>
        <v>7</v>
      </c>
      <c r="J39" s="6">
        <f t="shared" si="2"/>
        <v>13</v>
      </c>
    </row>
    <row r="40" spans="1:10" x14ac:dyDescent="0.25">
      <c r="A40" t="s">
        <v>505</v>
      </c>
      <c r="B40" s="4">
        <v>92</v>
      </c>
      <c r="C40" s="4">
        <v>81</v>
      </c>
      <c r="D40" s="4">
        <v>0</v>
      </c>
      <c r="E40" s="4">
        <v>0</v>
      </c>
      <c r="F40" s="4">
        <v>0</v>
      </c>
      <c r="G40" s="4">
        <v>0</v>
      </c>
      <c r="H40" s="4">
        <f t="shared" si="0"/>
        <v>92</v>
      </c>
      <c r="I40" s="4">
        <f t="shared" si="1"/>
        <v>81</v>
      </c>
      <c r="J40" s="6">
        <f t="shared" si="2"/>
        <v>173</v>
      </c>
    </row>
    <row r="41" spans="1:10" x14ac:dyDescent="0.25">
      <c r="A41" s="2" t="s">
        <v>472</v>
      </c>
      <c r="B41" s="6">
        <f t="shared" ref="B41:J41" si="3">SUM(B10:B40)</f>
        <v>1367</v>
      </c>
      <c r="C41" s="6">
        <f t="shared" si="3"/>
        <v>790</v>
      </c>
      <c r="D41" s="6">
        <f t="shared" si="3"/>
        <v>3</v>
      </c>
      <c r="E41" s="6">
        <f t="shared" si="3"/>
        <v>0</v>
      </c>
      <c r="F41" s="6">
        <f t="shared" si="3"/>
        <v>2</v>
      </c>
      <c r="G41" s="6">
        <f t="shared" si="3"/>
        <v>9</v>
      </c>
      <c r="H41" s="6">
        <f t="shared" si="3"/>
        <v>1372</v>
      </c>
      <c r="I41" s="6">
        <f t="shared" si="3"/>
        <v>799</v>
      </c>
      <c r="J41" s="6">
        <f t="shared" si="3"/>
        <v>2171</v>
      </c>
    </row>
  </sheetData>
  <pageMargins left="0.75" right="0.75" top="1" bottom="1" header="0.5" footer="0.5"/>
  <pageSetup paperSize="9" scale="0" firstPageNumber="0" fitToWidth="0" fitToHeight="0"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04198-68C2-4B90-B60B-0BBEFC78F2FB}">
  <dimension ref="A1:O14"/>
  <sheetViews>
    <sheetView zoomScaleNormal="100" workbookViewId="0"/>
  </sheetViews>
  <sheetFormatPr defaultRowHeight="13.2" x14ac:dyDescent="0.25"/>
  <sheetData>
    <row r="1" spans="1:15" ht="17.399999999999999" x14ac:dyDescent="0.3">
      <c r="A1" s="1" t="s">
        <v>506</v>
      </c>
    </row>
    <row r="5" spans="1:15" x14ac:dyDescent="0.25">
      <c r="A5" s="2" t="s">
        <v>507</v>
      </c>
      <c r="B5" s="2" t="s">
        <v>508</v>
      </c>
      <c r="F5" s="2" t="s">
        <v>509</v>
      </c>
      <c r="J5" s="2" t="s">
        <v>510</v>
      </c>
      <c r="L5" s="2" t="s">
        <v>511</v>
      </c>
      <c r="N5" s="2" t="s">
        <v>512</v>
      </c>
    </row>
    <row r="6" spans="1:15" x14ac:dyDescent="0.25">
      <c r="B6" t="s">
        <v>468</v>
      </c>
      <c r="D6" t="s">
        <v>513</v>
      </c>
      <c r="F6" t="s">
        <v>468</v>
      </c>
      <c r="H6" t="s">
        <v>513</v>
      </c>
    </row>
    <row r="7" spans="1:15" x14ac:dyDescent="0.25">
      <c r="B7" t="s">
        <v>514</v>
      </c>
      <c r="C7" t="s">
        <v>515</v>
      </c>
      <c r="D7" t="s">
        <v>516</v>
      </c>
      <c r="E7" t="s">
        <v>517</v>
      </c>
      <c r="F7" t="s">
        <v>473</v>
      </c>
      <c r="G7" t="s">
        <v>474</v>
      </c>
      <c r="H7" t="s">
        <v>473</v>
      </c>
      <c r="I7" t="s">
        <v>474</v>
      </c>
      <c r="J7" t="s">
        <v>473</v>
      </c>
      <c r="K7" t="s">
        <v>474</v>
      </c>
      <c r="L7" t="s">
        <v>473</v>
      </c>
      <c r="M7" t="s">
        <v>474</v>
      </c>
      <c r="N7" t="s">
        <v>518</v>
      </c>
      <c r="O7" t="s">
        <v>519</v>
      </c>
    </row>
    <row r="8" spans="1:15" x14ac:dyDescent="0.25">
      <c r="A8" t="s">
        <v>520</v>
      </c>
    </row>
    <row r="9" spans="1:15" x14ac:dyDescent="0.25">
      <c r="A9" t="s">
        <v>521</v>
      </c>
    </row>
    <row r="10" spans="1:15" x14ac:dyDescent="0.25">
      <c r="A10" t="s">
        <v>522</v>
      </c>
      <c r="B10" s="4">
        <v>505</v>
      </c>
      <c r="C10" s="4">
        <v>580</v>
      </c>
      <c r="D10" s="4">
        <v>3</v>
      </c>
      <c r="E10" s="4">
        <v>7</v>
      </c>
      <c r="F10" s="4">
        <v>6</v>
      </c>
      <c r="G10" s="4">
        <v>6</v>
      </c>
      <c r="H10" s="4">
        <v>0</v>
      </c>
      <c r="I10" s="4">
        <v>0</v>
      </c>
      <c r="J10" s="4">
        <v>1</v>
      </c>
      <c r="K10" s="4">
        <v>0</v>
      </c>
      <c r="L10" s="4">
        <v>4</v>
      </c>
      <c r="M10" s="4">
        <v>5</v>
      </c>
      <c r="N10" s="6">
        <f>B10+D10</f>
        <v>508</v>
      </c>
      <c r="O10" s="6">
        <f>C10+E10</f>
        <v>587</v>
      </c>
    </row>
    <row r="11" spans="1:15" x14ac:dyDescent="0.25">
      <c r="A11" t="s">
        <v>523</v>
      </c>
    </row>
    <row r="12" spans="1:15" x14ac:dyDescent="0.25">
      <c r="A12" t="s">
        <v>524</v>
      </c>
    </row>
    <row r="13" spans="1:15" x14ac:dyDescent="0.25">
      <c r="A13" t="s">
        <v>525</v>
      </c>
      <c r="B13" s="4">
        <v>0</v>
      </c>
      <c r="C13" s="4">
        <v>1</v>
      </c>
      <c r="D13" s="4">
        <v>0</v>
      </c>
      <c r="E13" s="4">
        <v>0</v>
      </c>
      <c r="F13" s="4">
        <v>0</v>
      </c>
      <c r="G13" s="4">
        <v>0</v>
      </c>
      <c r="H13" s="4">
        <v>0</v>
      </c>
      <c r="I13" s="4">
        <v>0</v>
      </c>
      <c r="J13" s="4">
        <v>0</v>
      </c>
      <c r="K13" s="4">
        <v>0</v>
      </c>
      <c r="L13" s="4">
        <v>0</v>
      </c>
      <c r="M13" s="4">
        <v>0</v>
      </c>
      <c r="N13" s="6">
        <f>B13+D13</f>
        <v>0</v>
      </c>
      <c r="O13" s="6">
        <f>C13+E13</f>
        <v>1</v>
      </c>
    </row>
    <row r="14" spans="1:15" x14ac:dyDescent="0.25">
      <c r="A14" s="2" t="s">
        <v>174</v>
      </c>
      <c r="B14" s="6">
        <f t="shared" ref="B14:O14" si="0">SUM(B8:B13)</f>
        <v>505</v>
      </c>
      <c r="C14" s="6">
        <f t="shared" si="0"/>
        <v>581</v>
      </c>
      <c r="D14" s="6">
        <f t="shared" si="0"/>
        <v>3</v>
      </c>
      <c r="E14" s="6">
        <f t="shared" si="0"/>
        <v>7</v>
      </c>
      <c r="F14" s="6">
        <f t="shared" si="0"/>
        <v>6</v>
      </c>
      <c r="G14" s="6">
        <f t="shared" si="0"/>
        <v>6</v>
      </c>
      <c r="H14" s="6">
        <f t="shared" si="0"/>
        <v>0</v>
      </c>
      <c r="I14" s="6">
        <f t="shared" si="0"/>
        <v>0</v>
      </c>
      <c r="J14" s="6">
        <f t="shared" si="0"/>
        <v>1</v>
      </c>
      <c r="K14" s="6">
        <f t="shared" si="0"/>
        <v>0</v>
      </c>
      <c r="L14" s="6">
        <f t="shared" si="0"/>
        <v>4</v>
      </c>
      <c r="M14" s="6">
        <f t="shared" si="0"/>
        <v>5</v>
      </c>
      <c r="N14" s="6">
        <f t="shared" si="0"/>
        <v>508</v>
      </c>
      <c r="O14" s="6">
        <f t="shared" si="0"/>
        <v>588</v>
      </c>
    </row>
  </sheetData>
  <pageMargins left="0.75" right="0.75" top="1" bottom="1" header="0.5" footer="0.5"/>
  <pageSetup paperSize="9" scale="0" firstPageNumber="0" fitToWidth="0" fitToHeight="0"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19E4B-408D-4E47-A59F-A2ED0F0D2479}">
  <dimension ref="A1:A3"/>
  <sheetViews>
    <sheetView zoomScaleNormal="100" workbookViewId="0"/>
  </sheetViews>
  <sheetFormatPr defaultRowHeight="13.2" x14ac:dyDescent="0.25"/>
  <sheetData>
    <row r="1" spans="1:1" ht="17.399999999999999" x14ac:dyDescent="0.3">
      <c r="A1" s="1" t="s">
        <v>526</v>
      </c>
    </row>
    <row r="3" spans="1:1" x14ac:dyDescent="0.25">
      <c r="A3" t="s">
        <v>527</v>
      </c>
    </row>
  </sheetData>
  <pageMargins left="0.75" right="0.75" top="1" bottom="1" header="0.5" footer="0.5"/>
  <pageSetup paperSize="9" scale="0" firstPageNumber="0" fitToWidth="0"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AA3A4-95D2-411B-B596-71255AD72136}">
  <dimension ref="A1:T20"/>
  <sheetViews>
    <sheetView zoomScaleNormal="100" workbookViewId="0"/>
  </sheetViews>
  <sheetFormatPr defaultRowHeight="13.2" x14ac:dyDescent="0.25"/>
  <sheetData>
    <row r="1" spans="1:20" ht="17.399999999999999" x14ac:dyDescent="0.3">
      <c r="A1" s="1" t="s">
        <v>528</v>
      </c>
    </row>
    <row r="5" spans="1:20" x14ac:dyDescent="0.25">
      <c r="A5" s="2" t="s">
        <v>467</v>
      </c>
      <c r="B5" s="2" t="s">
        <v>529</v>
      </c>
      <c r="D5" s="2" t="s">
        <v>530</v>
      </c>
      <c r="F5" s="2" t="s">
        <v>531</v>
      </c>
      <c r="H5" s="2" t="s">
        <v>532</v>
      </c>
      <c r="J5" s="2" t="s">
        <v>533</v>
      </c>
      <c r="L5" s="2" t="s">
        <v>534</v>
      </c>
      <c r="N5" s="2" t="s">
        <v>535</v>
      </c>
      <c r="P5" s="2" t="s">
        <v>536</v>
      </c>
      <c r="R5" s="2" t="s">
        <v>472</v>
      </c>
    </row>
    <row r="6" spans="1:20" x14ac:dyDescent="0.25">
      <c r="B6" t="s">
        <v>473</v>
      </c>
      <c r="C6" t="s">
        <v>474</v>
      </c>
      <c r="D6" t="s">
        <v>473</v>
      </c>
      <c r="E6" t="s">
        <v>474</v>
      </c>
      <c r="F6" t="s">
        <v>473</v>
      </c>
      <c r="G6" t="s">
        <v>474</v>
      </c>
      <c r="H6" t="s">
        <v>473</v>
      </c>
      <c r="I6" t="s">
        <v>474</v>
      </c>
      <c r="J6" t="s">
        <v>473</v>
      </c>
      <c r="K6" t="s">
        <v>474</v>
      </c>
      <c r="L6" t="s">
        <v>473</v>
      </c>
      <c r="M6" t="s">
        <v>474</v>
      </c>
      <c r="N6" t="s">
        <v>473</v>
      </c>
      <c r="O6" t="s">
        <v>474</v>
      </c>
      <c r="P6" t="s">
        <v>473</v>
      </c>
      <c r="Q6" t="s">
        <v>474</v>
      </c>
      <c r="R6" t="s">
        <v>473</v>
      </c>
      <c r="S6" t="s">
        <v>474</v>
      </c>
    </row>
    <row r="7" spans="1:20" x14ac:dyDescent="0.25">
      <c r="A7" t="s">
        <v>493</v>
      </c>
      <c r="B7" s="4">
        <v>497</v>
      </c>
      <c r="C7" s="4">
        <v>582</v>
      </c>
      <c r="D7" s="4">
        <v>0</v>
      </c>
      <c r="E7" s="4">
        <v>0</v>
      </c>
      <c r="F7" s="4">
        <v>0</v>
      </c>
      <c r="G7" s="4">
        <v>0</v>
      </c>
      <c r="H7" s="4">
        <v>0</v>
      </c>
      <c r="I7" s="4">
        <v>0</v>
      </c>
      <c r="J7" s="4">
        <v>0</v>
      </c>
      <c r="K7" s="4">
        <v>0</v>
      </c>
      <c r="L7" s="4">
        <v>0</v>
      </c>
      <c r="M7" s="4">
        <v>0</v>
      </c>
      <c r="N7" s="4">
        <v>0</v>
      </c>
      <c r="O7" s="4">
        <v>0</v>
      </c>
      <c r="P7" s="4">
        <v>0</v>
      </c>
      <c r="Q7" s="4">
        <v>0</v>
      </c>
      <c r="R7" s="4">
        <v>497</v>
      </c>
      <c r="S7" s="4">
        <v>582</v>
      </c>
      <c r="T7" s="6">
        <v>1079</v>
      </c>
    </row>
    <row r="8" spans="1:20" x14ac:dyDescent="0.25">
      <c r="A8" t="s">
        <v>494</v>
      </c>
      <c r="B8" s="4">
        <v>11</v>
      </c>
      <c r="C8" s="4">
        <v>5</v>
      </c>
      <c r="D8" s="4">
        <v>0</v>
      </c>
      <c r="E8" s="4">
        <v>0</v>
      </c>
      <c r="F8" s="4">
        <v>0</v>
      </c>
      <c r="G8" s="4">
        <v>0</v>
      </c>
      <c r="H8" s="4">
        <v>0</v>
      </c>
      <c r="I8" s="4">
        <v>0</v>
      </c>
      <c r="J8" s="4">
        <v>0</v>
      </c>
      <c r="K8" s="4">
        <v>0</v>
      </c>
      <c r="L8" s="4">
        <v>0</v>
      </c>
      <c r="M8" s="4">
        <v>0</v>
      </c>
      <c r="N8" s="4">
        <v>0</v>
      </c>
      <c r="O8" s="4">
        <v>0</v>
      </c>
      <c r="P8" s="4">
        <v>0</v>
      </c>
      <c r="Q8" s="4">
        <v>0</v>
      </c>
      <c r="R8" s="4">
        <v>11</v>
      </c>
      <c r="S8" s="4">
        <v>5</v>
      </c>
      <c r="T8" s="6">
        <v>16</v>
      </c>
    </row>
    <row r="9" spans="1:20" x14ac:dyDescent="0.25">
      <c r="A9" t="s">
        <v>495</v>
      </c>
      <c r="B9" s="4">
        <v>1</v>
      </c>
      <c r="C9" s="4">
        <v>1</v>
      </c>
      <c r="D9" s="4">
        <v>0</v>
      </c>
      <c r="E9" s="4">
        <v>0</v>
      </c>
      <c r="F9" s="4">
        <v>0</v>
      </c>
      <c r="G9" s="4">
        <v>0</v>
      </c>
      <c r="H9" s="4">
        <v>0</v>
      </c>
      <c r="I9" s="4">
        <v>0</v>
      </c>
      <c r="J9" s="4">
        <v>0</v>
      </c>
      <c r="K9" s="4">
        <v>0</v>
      </c>
      <c r="L9" s="4">
        <v>0</v>
      </c>
      <c r="M9" s="4">
        <v>0</v>
      </c>
      <c r="N9" s="4">
        <v>0</v>
      </c>
      <c r="O9" s="4">
        <v>0</v>
      </c>
      <c r="P9" s="4">
        <v>0</v>
      </c>
      <c r="Q9" s="4">
        <v>0</v>
      </c>
      <c r="R9" s="4">
        <v>1</v>
      </c>
      <c r="S9" s="4">
        <v>1</v>
      </c>
      <c r="T9" s="6">
        <v>2</v>
      </c>
    </row>
    <row r="10" spans="1:20" x14ac:dyDescent="0.25">
      <c r="A10" t="s">
        <v>496</v>
      </c>
      <c r="B10" s="4">
        <v>1</v>
      </c>
      <c r="C10" s="4">
        <v>0</v>
      </c>
      <c r="D10" s="4">
        <v>0</v>
      </c>
      <c r="E10" s="4">
        <v>0</v>
      </c>
      <c r="F10" s="4">
        <v>0</v>
      </c>
      <c r="G10" s="4">
        <v>0</v>
      </c>
      <c r="H10" s="4">
        <v>0</v>
      </c>
      <c r="I10" s="4">
        <v>0</v>
      </c>
      <c r="J10" s="4">
        <v>0</v>
      </c>
      <c r="K10" s="4">
        <v>0</v>
      </c>
      <c r="L10" s="4">
        <v>0</v>
      </c>
      <c r="M10" s="4">
        <v>0</v>
      </c>
      <c r="N10" s="4">
        <v>0</v>
      </c>
      <c r="O10" s="4">
        <v>0</v>
      </c>
      <c r="P10" s="4">
        <v>0</v>
      </c>
      <c r="Q10" s="4">
        <v>0</v>
      </c>
      <c r="R10" s="4">
        <v>1</v>
      </c>
      <c r="S10" s="4">
        <v>0</v>
      </c>
      <c r="T10" s="6">
        <v>1</v>
      </c>
    </row>
    <row r="11" spans="1:20" x14ac:dyDescent="0.25">
      <c r="A11" t="s">
        <v>497</v>
      </c>
      <c r="B11" s="4">
        <v>10</v>
      </c>
      <c r="C11" s="4">
        <v>21</v>
      </c>
      <c r="D11" s="4">
        <v>0</v>
      </c>
      <c r="E11" s="4">
        <v>0</v>
      </c>
      <c r="F11" s="4">
        <v>0</v>
      </c>
      <c r="G11" s="4">
        <v>0</v>
      </c>
      <c r="H11" s="4">
        <v>0</v>
      </c>
      <c r="I11" s="4">
        <v>0</v>
      </c>
      <c r="J11" s="4">
        <v>0</v>
      </c>
      <c r="K11" s="4">
        <v>0</v>
      </c>
      <c r="L11" s="4">
        <v>0</v>
      </c>
      <c r="M11" s="4">
        <v>0</v>
      </c>
      <c r="N11" s="4">
        <v>0</v>
      </c>
      <c r="O11" s="4">
        <v>0</v>
      </c>
      <c r="P11" s="4">
        <v>0</v>
      </c>
      <c r="Q11" s="4">
        <v>0</v>
      </c>
      <c r="R11" s="4">
        <v>10</v>
      </c>
      <c r="S11" s="4">
        <v>21</v>
      </c>
      <c r="T11" s="6">
        <v>31</v>
      </c>
    </row>
    <row r="12" spans="1:20" x14ac:dyDescent="0.25">
      <c r="A12" t="s">
        <v>498</v>
      </c>
      <c r="B12" s="4">
        <v>0</v>
      </c>
      <c r="C12" s="4">
        <v>2</v>
      </c>
      <c r="D12" s="4">
        <v>0</v>
      </c>
      <c r="E12" s="4">
        <v>0</v>
      </c>
      <c r="F12" s="4">
        <v>0</v>
      </c>
      <c r="G12" s="4">
        <v>0</v>
      </c>
      <c r="H12" s="4">
        <v>0</v>
      </c>
      <c r="I12" s="4">
        <v>0</v>
      </c>
      <c r="J12" s="4">
        <v>0</v>
      </c>
      <c r="K12" s="4">
        <v>0</v>
      </c>
      <c r="L12" s="4">
        <v>0</v>
      </c>
      <c r="M12" s="4">
        <v>0</v>
      </c>
      <c r="N12" s="4">
        <v>0</v>
      </c>
      <c r="O12" s="4">
        <v>0</v>
      </c>
      <c r="P12" s="4">
        <v>0</v>
      </c>
      <c r="Q12" s="4">
        <v>0</v>
      </c>
      <c r="R12" s="4">
        <v>0</v>
      </c>
      <c r="S12" s="4">
        <v>2</v>
      </c>
      <c r="T12" s="6">
        <v>2</v>
      </c>
    </row>
    <row r="13" spans="1:20" x14ac:dyDescent="0.25">
      <c r="A13" t="s">
        <v>499</v>
      </c>
      <c r="B13" s="4">
        <v>1</v>
      </c>
      <c r="C13" s="4">
        <v>0</v>
      </c>
      <c r="D13" s="4">
        <v>0</v>
      </c>
      <c r="E13" s="4">
        <v>0</v>
      </c>
      <c r="F13" s="4">
        <v>0</v>
      </c>
      <c r="G13" s="4">
        <v>0</v>
      </c>
      <c r="H13" s="4">
        <v>0</v>
      </c>
      <c r="I13" s="4">
        <v>0</v>
      </c>
      <c r="J13" s="4">
        <v>0</v>
      </c>
      <c r="K13" s="4">
        <v>0</v>
      </c>
      <c r="L13" s="4">
        <v>0</v>
      </c>
      <c r="M13" s="4">
        <v>0</v>
      </c>
      <c r="N13" s="4">
        <v>0</v>
      </c>
      <c r="O13" s="4">
        <v>0</v>
      </c>
      <c r="P13" s="4" t="s">
        <v>11</v>
      </c>
      <c r="Q13" s="4" t="s">
        <v>11</v>
      </c>
      <c r="R13" s="4">
        <v>1</v>
      </c>
      <c r="S13" s="4">
        <v>0</v>
      </c>
      <c r="T13" s="6">
        <v>1</v>
      </c>
    </row>
    <row r="14" spans="1:20" x14ac:dyDescent="0.25">
      <c r="A14" t="s">
        <v>500</v>
      </c>
      <c r="B14" s="4">
        <v>117</v>
      </c>
      <c r="C14" s="4">
        <v>1</v>
      </c>
      <c r="D14" s="4">
        <v>0</v>
      </c>
      <c r="E14" s="4">
        <v>0</v>
      </c>
      <c r="F14" s="4">
        <v>0</v>
      </c>
      <c r="G14" s="4">
        <v>0</v>
      </c>
      <c r="H14" s="4">
        <v>0</v>
      </c>
      <c r="I14" s="4">
        <v>0</v>
      </c>
      <c r="J14" s="4">
        <v>0</v>
      </c>
      <c r="K14" s="4">
        <v>0</v>
      </c>
      <c r="L14" s="4">
        <v>0</v>
      </c>
      <c r="M14" s="4">
        <v>0</v>
      </c>
      <c r="N14" s="4">
        <v>0</v>
      </c>
      <c r="O14" s="4">
        <v>0</v>
      </c>
      <c r="P14" s="4" t="s">
        <v>11</v>
      </c>
      <c r="Q14" s="4" t="s">
        <v>11</v>
      </c>
      <c r="R14" s="4">
        <v>117</v>
      </c>
      <c r="S14" s="4">
        <v>1</v>
      </c>
      <c r="T14" s="6">
        <v>118</v>
      </c>
    </row>
    <row r="15" spans="1:20" x14ac:dyDescent="0.25">
      <c r="A15" t="s">
        <v>501</v>
      </c>
      <c r="B15" s="4">
        <v>7</v>
      </c>
      <c r="C15" s="4">
        <v>18</v>
      </c>
      <c r="D15" s="4">
        <v>0</v>
      </c>
      <c r="E15" s="4">
        <v>0</v>
      </c>
      <c r="F15" s="4">
        <v>0</v>
      </c>
      <c r="G15" s="4">
        <v>0</v>
      </c>
      <c r="H15" s="4">
        <v>0</v>
      </c>
      <c r="I15" s="4">
        <v>0</v>
      </c>
      <c r="J15" s="4">
        <v>0</v>
      </c>
      <c r="K15" s="4">
        <v>0</v>
      </c>
      <c r="L15" s="4">
        <v>0</v>
      </c>
      <c r="M15" s="4">
        <v>0</v>
      </c>
      <c r="N15" s="4">
        <v>0</v>
      </c>
      <c r="O15" s="4">
        <v>0</v>
      </c>
      <c r="P15" s="4" t="s">
        <v>11</v>
      </c>
      <c r="Q15" s="4" t="s">
        <v>11</v>
      </c>
      <c r="R15" s="4">
        <v>7</v>
      </c>
      <c r="S15" s="4">
        <v>18</v>
      </c>
      <c r="T15" s="6">
        <v>25</v>
      </c>
    </row>
    <row r="16" spans="1:20" x14ac:dyDescent="0.25">
      <c r="A16" t="s">
        <v>502</v>
      </c>
      <c r="B16" s="4">
        <v>0</v>
      </c>
      <c r="C16" s="4">
        <v>1</v>
      </c>
      <c r="D16" s="4">
        <v>0</v>
      </c>
      <c r="E16" s="4">
        <v>0</v>
      </c>
      <c r="F16" s="4">
        <v>0</v>
      </c>
      <c r="G16" s="4">
        <v>0</v>
      </c>
      <c r="H16" s="4">
        <v>0</v>
      </c>
      <c r="I16" s="4">
        <v>0</v>
      </c>
      <c r="J16" s="4">
        <v>0</v>
      </c>
      <c r="K16" s="4">
        <v>0</v>
      </c>
      <c r="L16" s="4">
        <v>0</v>
      </c>
      <c r="M16" s="4">
        <v>0</v>
      </c>
      <c r="N16" s="4">
        <v>0</v>
      </c>
      <c r="O16" s="4">
        <v>0</v>
      </c>
      <c r="P16" s="4" t="s">
        <v>11</v>
      </c>
      <c r="Q16" s="4" t="s">
        <v>11</v>
      </c>
      <c r="R16" s="4">
        <v>0</v>
      </c>
      <c r="S16" s="4">
        <v>1</v>
      </c>
      <c r="T16" s="6">
        <v>1</v>
      </c>
    </row>
    <row r="17" spans="1:20" x14ac:dyDescent="0.25">
      <c r="A17" t="s">
        <v>503</v>
      </c>
      <c r="B17" s="4">
        <v>563</v>
      </c>
      <c r="C17" s="4">
        <v>29</v>
      </c>
      <c r="D17" s="4">
        <v>0</v>
      </c>
      <c r="E17" s="4">
        <v>0</v>
      </c>
      <c r="F17" s="4">
        <v>0</v>
      </c>
      <c r="G17" s="4">
        <v>0</v>
      </c>
      <c r="H17" s="4">
        <v>0</v>
      </c>
      <c r="I17" s="4">
        <v>0</v>
      </c>
      <c r="J17" s="4">
        <v>0</v>
      </c>
      <c r="K17" s="4">
        <v>0</v>
      </c>
      <c r="L17" s="4">
        <v>0</v>
      </c>
      <c r="M17" s="4">
        <v>0</v>
      </c>
      <c r="N17" s="4">
        <v>0</v>
      </c>
      <c r="O17" s="4">
        <v>0</v>
      </c>
      <c r="P17" s="4" t="s">
        <v>11</v>
      </c>
      <c r="Q17" s="4" t="s">
        <v>11</v>
      </c>
      <c r="R17" s="4">
        <v>563</v>
      </c>
      <c r="S17" s="4">
        <v>29</v>
      </c>
      <c r="T17" s="6">
        <v>592</v>
      </c>
    </row>
    <row r="18" spans="1:20" x14ac:dyDescent="0.25">
      <c r="A18" t="s">
        <v>504</v>
      </c>
      <c r="B18" s="4">
        <v>6</v>
      </c>
      <c r="C18" s="4">
        <v>7</v>
      </c>
      <c r="D18" s="4">
        <v>0</v>
      </c>
      <c r="E18" s="4">
        <v>0</v>
      </c>
      <c r="F18" s="4">
        <v>0</v>
      </c>
      <c r="G18" s="4">
        <v>0</v>
      </c>
      <c r="H18" s="4">
        <v>0</v>
      </c>
      <c r="I18" s="4">
        <v>0</v>
      </c>
      <c r="J18" s="4">
        <v>0</v>
      </c>
      <c r="K18" s="4">
        <v>0</v>
      </c>
      <c r="L18" s="4">
        <v>0</v>
      </c>
      <c r="M18" s="4">
        <v>0</v>
      </c>
      <c r="N18" s="4">
        <v>0</v>
      </c>
      <c r="O18" s="4">
        <v>0</v>
      </c>
      <c r="P18" s="4" t="s">
        <v>11</v>
      </c>
      <c r="Q18" s="4" t="s">
        <v>11</v>
      </c>
      <c r="R18" s="4">
        <v>6</v>
      </c>
      <c r="S18" s="4">
        <v>7</v>
      </c>
      <c r="T18" s="6">
        <v>13</v>
      </c>
    </row>
    <row r="19" spans="1:20" x14ac:dyDescent="0.25">
      <c r="A19" t="s">
        <v>505</v>
      </c>
      <c r="B19" s="4">
        <v>92</v>
      </c>
      <c r="C19" s="4">
        <v>81</v>
      </c>
      <c r="D19" s="4">
        <v>0</v>
      </c>
      <c r="E19" s="4">
        <v>0</v>
      </c>
      <c r="F19" s="4">
        <v>0</v>
      </c>
      <c r="G19" s="4">
        <v>0</v>
      </c>
      <c r="H19" s="4">
        <v>0</v>
      </c>
      <c r="I19" s="4">
        <v>0</v>
      </c>
      <c r="J19" s="4">
        <v>0</v>
      </c>
      <c r="K19" s="4">
        <v>0</v>
      </c>
      <c r="L19" s="4">
        <v>0</v>
      </c>
      <c r="M19" s="4">
        <v>0</v>
      </c>
      <c r="N19" s="4">
        <v>0</v>
      </c>
      <c r="O19" s="4">
        <v>0</v>
      </c>
      <c r="P19" s="4" t="s">
        <v>11</v>
      </c>
      <c r="Q19" s="4" t="s">
        <v>11</v>
      </c>
      <c r="R19" s="4">
        <v>92</v>
      </c>
      <c r="S19" s="4">
        <v>81</v>
      </c>
      <c r="T19" s="6">
        <v>173</v>
      </c>
    </row>
    <row r="20" spans="1:20" x14ac:dyDescent="0.25">
      <c r="A20" s="2" t="s">
        <v>472</v>
      </c>
      <c r="B20" s="6">
        <v>1306</v>
      </c>
      <c r="C20" s="6">
        <v>748</v>
      </c>
      <c r="D20" s="6">
        <v>0</v>
      </c>
      <c r="E20" s="6">
        <v>0</v>
      </c>
      <c r="F20" s="6">
        <v>0</v>
      </c>
      <c r="G20" s="6">
        <v>0</v>
      </c>
      <c r="H20" s="6">
        <v>0</v>
      </c>
      <c r="I20" s="6">
        <v>0</v>
      </c>
      <c r="J20" s="6">
        <v>0</v>
      </c>
      <c r="K20" s="6">
        <v>0</v>
      </c>
      <c r="L20" s="6">
        <v>0</v>
      </c>
      <c r="M20" s="6">
        <v>0</v>
      </c>
      <c r="N20" s="6">
        <v>0</v>
      </c>
      <c r="O20" s="6">
        <v>0</v>
      </c>
      <c r="P20" s="6">
        <v>0</v>
      </c>
      <c r="Q20" s="6">
        <v>0</v>
      </c>
      <c r="R20" s="6">
        <v>1306</v>
      </c>
      <c r="S20" s="6">
        <v>748</v>
      </c>
      <c r="T20" s="6">
        <v>2054</v>
      </c>
    </row>
  </sheetData>
  <pageMargins left="0.75" right="0.75" top="1" bottom="1" header="0.5" footer="0.5"/>
  <pageSetup paperSize="9" scale="0" firstPageNumber="0" fitToWidth="0" fitToHeight="0"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A7AE8-B68D-49DB-BCFD-99789B845038}">
  <dimension ref="A1:K14"/>
  <sheetViews>
    <sheetView zoomScaleNormal="100" workbookViewId="0"/>
  </sheetViews>
  <sheetFormatPr defaultRowHeight="13.2" x14ac:dyDescent="0.25"/>
  <sheetData>
    <row r="1" spans="1:11" ht="17.399999999999999" x14ac:dyDescent="0.3">
      <c r="A1" s="1" t="s">
        <v>537</v>
      </c>
    </row>
    <row r="3" spans="1:11" x14ac:dyDescent="0.25">
      <c r="A3" s="2" t="s">
        <v>538</v>
      </c>
    </row>
    <row r="5" spans="1:11" x14ac:dyDescent="0.25">
      <c r="A5" s="2" t="s">
        <v>539</v>
      </c>
      <c r="B5" s="2" t="s">
        <v>508</v>
      </c>
      <c r="D5" s="2" t="s">
        <v>540</v>
      </c>
      <c r="F5" s="2" t="s">
        <v>541</v>
      </c>
      <c r="H5" s="2" t="s">
        <v>542</v>
      </c>
      <c r="J5" s="2" t="s">
        <v>543</v>
      </c>
    </row>
    <row r="6" spans="1:11" x14ac:dyDescent="0.25">
      <c r="B6" t="s">
        <v>544</v>
      </c>
      <c r="C6" t="s">
        <v>545</v>
      </c>
      <c r="D6" t="s">
        <v>546</v>
      </c>
      <c r="E6" t="s">
        <v>547</v>
      </c>
      <c r="F6" t="s">
        <v>548</v>
      </c>
      <c r="G6" t="s">
        <v>549</v>
      </c>
      <c r="H6" t="s">
        <v>550</v>
      </c>
      <c r="I6" t="s">
        <v>551</v>
      </c>
      <c r="J6" t="s">
        <v>552</v>
      </c>
      <c r="K6" t="s">
        <v>553</v>
      </c>
    </row>
    <row r="7" spans="1:11" x14ac:dyDescent="0.25">
      <c r="A7" t="s">
        <v>554</v>
      </c>
      <c r="B7" s="4">
        <v>5</v>
      </c>
      <c r="C7" s="4">
        <v>7</v>
      </c>
      <c r="D7" s="4">
        <v>0</v>
      </c>
      <c r="E7" s="4">
        <v>0</v>
      </c>
      <c r="F7" s="4">
        <v>0</v>
      </c>
      <c r="G7" s="4">
        <v>0</v>
      </c>
      <c r="H7" s="4">
        <v>0</v>
      </c>
      <c r="I7" s="4">
        <v>0</v>
      </c>
      <c r="J7" s="4">
        <f t="shared" ref="J7:K13" si="0">B7+D7+F7</f>
        <v>5</v>
      </c>
      <c r="K7" s="6">
        <f t="shared" si="0"/>
        <v>7</v>
      </c>
    </row>
    <row r="8" spans="1:11" x14ac:dyDescent="0.25">
      <c r="A8" t="s">
        <v>555</v>
      </c>
      <c r="B8" s="4">
        <v>0</v>
      </c>
      <c r="C8" s="4">
        <v>1</v>
      </c>
      <c r="D8" s="4">
        <v>0</v>
      </c>
      <c r="E8" s="4">
        <v>0</v>
      </c>
      <c r="F8" s="4">
        <v>0</v>
      </c>
      <c r="G8" s="4">
        <v>0</v>
      </c>
      <c r="H8" s="4">
        <v>0</v>
      </c>
      <c r="I8" s="4">
        <v>0</v>
      </c>
      <c r="J8" s="4">
        <f t="shared" si="0"/>
        <v>0</v>
      </c>
      <c r="K8" s="6">
        <f t="shared" si="0"/>
        <v>1</v>
      </c>
    </row>
    <row r="9" spans="1:11" x14ac:dyDescent="0.25">
      <c r="A9" t="s">
        <v>556</v>
      </c>
      <c r="B9" s="4">
        <v>5</v>
      </c>
      <c r="C9" s="4">
        <v>2</v>
      </c>
      <c r="D9" s="4">
        <v>0</v>
      </c>
      <c r="E9" s="4">
        <v>0</v>
      </c>
      <c r="F9" s="4">
        <v>0</v>
      </c>
      <c r="G9" s="4">
        <v>0</v>
      </c>
      <c r="H9" s="4">
        <v>0</v>
      </c>
      <c r="I9" s="4">
        <v>0</v>
      </c>
      <c r="J9" s="4">
        <f t="shared" si="0"/>
        <v>5</v>
      </c>
      <c r="K9" s="6">
        <f t="shared" si="0"/>
        <v>2</v>
      </c>
    </row>
    <row r="10" spans="1:11" x14ac:dyDescent="0.25">
      <c r="A10" t="s">
        <v>557</v>
      </c>
      <c r="B10" s="4">
        <v>0</v>
      </c>
      <c r="C10" s="4">
        <v>1</v>
      </c>
      <c r="D10" s="4">
        <v>0</v>
      </c>
      <c r="E10" s="4">
        <v>0</v>
      </c>
      <c r="F10" s="4">
        <v>0</v>
      </c>
      <c r="G10" s="4">
        <v>0</v>
      </c>
      <c r="H10" s="4">
        <v>0</v>
      </c>
      <c r="I10" s="4">
        <v>0</v>
      </c>
      <c r="J10" s="4">
        <f t="shared" si="0"/>
        <v>0</v>
      </c>
      <c r="K10" s="6">
        <f t="shared" si="0"/>
        <v>1</v>
      </c>
    </row>
    <row r="11" spans="1:11" x14ac:dyDescent="0.25">
      <c r="A11" t="s">
        <v>558</v>
      </c>
      <c r="B11" s="4">
        <v>1</v>
      </c>
      <c r="C11" s="4">
        <v>1</v>
      </c>
      <c r="D11" s="4">
        <v>0</v>
      </c>
      <c r="E11" s="4">
        <v>0</v>
      </c>
      <c r="F11" s="4">
        <v>0</v>
      </c>
      <c r="G11" s="4">
        <v>0</v>
      </c>
      <c r="H11" s="4">
        <v>0</v>
      </c>
      <c r="I11" s="4">
        <v>0</v>
      </c>
      <c r="J11" s="4">
        <f t="shared" si="0"/>
        <v>1</v>
      </c>
      <c r="K11" s="6">
        <f t="shared" si="0"/>
        <v>1</v>
      </c>
    </row>
    <row r="12" spans="1:11" x14ac:dyDescent="0.25">
      <c r="A12" t="s">
        <v>559</v>
      </c>
      <c r="B12" s="4">
        <v>46</v>
      </c>
      <c r="C12" s="4">
        <v>21</v>
      </c>
      <c r="D12" s="4">
        <v>0</v>
      </c>
      <c r="E12" s="4">
        <v>0</v>
      </c>
      <c r="F12" s="4">
        <v>0</v>
      </c>
      <c r="G12" s="4">
        <v>0</v>
      </c>
      <c r="H12" s="4">
        <v>0</v>
      </c>
      <c r="I12" s="4">
        <v>0</v>
      </c>
      <c r="J12" s="4">
        <f t="shared" si="0"/>
        <v>46</v>
      </c>
      <c r="K12" s="6">
        <f t="shared" si="0"/>
        <v>21</v>
      </c>
    </row>
    <row r="13" spans="1:11" x14ac:dyDescent="0.25">
      <c r="A13" t="s">
        <v>560</v>
      </c>
      <c r="B13" s="4">
        <v>0</v>
      </c>
      <c r="C13" s="4">
        <v>4</v>
      </c>
      <c r="D13" s="4">
        <v>0</v>
      </c>
      <c r="E13" s="4">
        <v>0</v>
      </c>
      <c r="F13" s="4">
        <v>0</v>
      </c>
      <c r="G13" s="4">
        <v>0</v>
      </c>
      <c r="H13" s="4">
        <v>0</v>
      </c>
      <c r="I13" s="4">
        <v>0</v>
      </c>
      <c r="J13" s="4">
        <f t="shared" si="0"/>
        <v>0</v>
      </c>
      <c r="K13" s="6">
        <f t="shared" si="0"/>
        <v>4</v>
      </c>
    </row>
    <row r="14" spans="1:11" x14ac:dyDescent="0.25">
      <c r="A14" s="2" t="s">
        <v>174</v>
      </c>
      <c r="B14" s="6">
        <f t="shared" ref="B14:K14" si="1">SUM(B7:B13)</f>
        <v>57</v>
      </c>
      <c r="C14" s="6">
        <f t="shared" si="1"/>
        <v>37</v>
      </c>
      <c r="D14" s="6">
        <f t="shared" si="1"/>
        <v>0</v>
      </c>
      <c r="E14" s="6">
        <f t="shared" si="1"/>
        <v>0</v>
      </c>
      <c r="F14" s="6">
        <f t="shared" si="1"/>
        <v>0</v>
      </c>
      <c r="G14" s="6">
        <f t="shared" si="1"/>
        <v>0</v>
      </c>
      <c r="H14" s="6">
        <f t="shared" si="1"/>
        <v>0</v>
      </c>
      <c r="I14" s="6">
        <f t="shared" si="1"/>
        <v>0</v>
      </c>
      <c r="J14" s="6">
        <f t="shared" si="1"/>
        <v>57</v>
      </c>
      <c r="K14" s="6">
        <f t="shared" si="1"/>
        <v>37</v>
      </c>
    </row>
  </sheetData>
  <pageMargins left="0.75" right="0.75" top="1" bottom="1" header="0.5" footer="0.5"/>
  <pageSetup paperSize="9" scale="0" firstPageNumber="0" fitToWidth="0" fitToHeight="0"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6A3F6-4A14-4FFB-9764-E64D242A7478}">
  <dimension ref="A1:E36"/>
  <sheetViews>
    <sheetView zoomScaleNormal="100" workbookViewId="0"/>
  </sheetViews>
  <sheetFormatPr defaultRowHeight="13.2" x14ac:dyDescent="0.25"/>
  <sheetData>
    <row r="1" spans="1:5" ht="17.399999999999999" x14ac:dyDescent="0.3">
      <c r="A1" s="1" t="s">
        <v>561</v>
      </c>
    </row>
    <row r="5" spans="1:5" x14ac:dyDescent="0.25">
      <c r="A5" s="2" t="s">
        <v>562</v>
      </c>
      <c r="B5" s="2" t="s">
        <v>563</v>
      </c>
      <c r="C5" s="2" t="s">
        <v>564</v>
      </c>
      <c r="D5" s="2" t="s">
        <v>565</v>
      </c>
      <c r="E5" s="2" t="s">
        <v>108</v>
      </c>
    </row>
    <row r="6" spans="1:5" x14ac:dyDescent="0.25">
      <c r="A6" t="s">
        <v>566</v>
      </c>
      <c r="B6" t="s">
        <v>567</v>
      </c>
      <c r="C6" t="s">
        <v>568</v>
      </c>
      <c r="D6" s="4">
        <v>9</v>
      </c>
      <c r="E6" s="4">
        <v>9</v>
      </c>
    </row>
    <row r="7" spans="1:5" x14ac:dyDescent="0.25">
      <c r="C7" t="s">
        <v>569</v>
      </c>
      <c r="D7" s="4">
        <v>8</v>
      </c>
      <c r="E7" s="4">
        <v>8</v>
      </c>
    </row>
    <row r="8" spans="1:5" x14ac:dyDescent="0.25">
      <c r="B8" t="s">
        <v>570</v>
      </c>
      <c r="C8" t="s">
        <v>568</v>
      </c>
      <c r="D8" s="4">
        <v>15</v>
      </c>
      <c r="E8" s="4">
        <v>15</v>
      </c>
    </row>
    <row r="9" spans="1:5" x14ac:dyDescent="0.25">
      <c r="C9" t="s">
        <v>569</v>
      </c>
      <c r="D9" s="4">
        <v>12</v>
      </c>
      <c r="E9" s="4">
        <v>12</v>
      </c>
    </row>
    <row r="10" spans="1:5" x14ac:dyDescent="0.25">
      <c r="B10" t="s">
        <v>571</v>
      </c>
      <c r="C10" t="s">
        <v>572</v>
      </c>
      <c r="D10" s="4">
        <v>75</v>
      </c>
      <c r="E10" s="4">
        <v>75</v>
      </c>
    </row>
    <row r="11" spans="1:5" x14ac:dyDescent="0.25">
      <c r="B11" t="s">
        <v>573</v>
      </c>
      <c r="C11" t="s">
        <v>574</v>
      </c>
      <c r="D11" s="4">
        <v>11</v>
      </c>
      <c r="E11" s="4">
        <v>11</v>
      </c>
    </row>
    <row r="12" spans="1:5" x14ac:dyDescent="0.25">
      <c r="B12" t="s">
        <v>575</v>
      </c>
      <c r="C12" t="s">
        <v>574</v>
      </c>
      <c r="D12" s="4">
        <v>56</v>
      </c>
      <c r="E12" s="4">
        <v>56</v>
      </c>
    </row>
    <row r="13" spans="1:5" x14ac:dyDescent="0.25">
      <c r="B13" t="s">
        <v>576</v>
      </c>
      <c r="C13" t="s">
        <v>574</v>
      </c>
      <c r="D13" s="4">
        <v>6</v>
      </c>
      <c r="E13" s="4">
        <v>6</v>
      </c>
    </row>
    <row r="14" spans="1:5" x14ac:dyDescent="0.25">
      <c r="A14" t="s">
        <v>577</v>
      </c>
      <c r="B14" t="s">
        <v>570</v>
      </c>
      <c r="C14" t="s">
        <v>568</v>
      </c>
      <c r="D14" s="4">
        <v>1</v>
      </c>
      <c r="E14" s="4">
        <v>1</v>
      </c>
    </row>
    <row r="15" spans="1:5" x14ac:dyDescent="0.25">
      <c r="C15" t="s">
        <v>569</v>
      </c>
      <c r="D15" s="4">
        <v>1</v>
      </c>
      <c r="E15" s="4">
        <v>1</v>
      </c>
    </row>
    <row r="16" spans="1:5" x14ac:dyDescent="0.25">
      <c r="A16" t="s">
        <v>578</v>
      </c>
      <c r="B16" t="s">
        <v>567</v>
      </c>
      <c r="C16" t="s">
        <v>568</v>
      </c>
      <c r="D16" s="4">
        <v>1</v>
      </c>
      <c r="E16" s="4">
        <v>1</v>
      </c>
    </row>
    <row r="17" spans="1:5" x14ac:dyDescent="0.25">
      <c r="C17" t="s">
        <v>569</v>
      </c>
      <c r="D17" s="4">
        <v>1</v>
      </c>
      <c r="E17" s="4">
        <v>1</v>
      </c>
    </row>
    <row r="18" spans="1:5" x14ac:dyDescent="0.25">
      <c r="B18" t="s">
        <v>570</v>
      </c>
      <c r="C18" t="s">
        <v>568</v>
      </c>
      <c r="D18" s="4">
        <v>1</v>
      </c>
      <c r="E18" s="4">
        <v>1</v>
      </c>
    </row>
    <row r="19" spans="1:5" x14ac:dyDescent="0.25">
      <c r="C19" t="s">
        <v>569</v>
      </c>
      <c r="D19" s="4">
        <v>1</v>
      </c>
      <c r="E19" s="4">
        <v>1</v>
      </c>
    </row>
    <row r="20" spans="1:5" x14ac:dyDescent="0.25">
      <c r="A20" t="s">
        <v>579</v>
      </c>
      <c r="B20" t="s">
        <v>580</v>
      </c>
      <c r="C20" t="s">
        <v>572</v>
      </c>
      <c r="D20" s="4">
        <v>1</v>
      </c>
      <c r="E20" s="4">
        <v>1</v>
      </c>
    </row>
    <row r="21" spans="1:5" x14ac:dyDescent="0.25">
      <c r="B21" t="s">
        <v>581</v>
      </c>
      <c r="C21" t="s">
        <v>568</v>
      </c>
      <c r="D21" s="4">
        <v>5</v>
      </c>
      <c r="E21" s="4">
        <v>5</v>
      </c>
    </row>
    <row r="22" spans="1:5" x14ac:dyDescent="0.25">
      <c r="C22" t="s">
        <v>569</v>
      </c>
      <c r="D22" s="4">
        <v>5</v>
      </c>
      <c r="E22" s="4">
        <v>5</v>
      </c>
    </row>
    <row r="23" spans="1:5" x14ac:dyDescent="0.25">
      <c r="B23" t="s">
        <v>582</v>
      </c>
      <c r="C23" t="s">
        <v>568</v>
      </c>
      <c r="D23" s="4">
        <v>7</v>
      </c>
      <c r="E23" s="4">
        <v>7</v>
      </c>
    </row>
    <row r="24" spans="1:5" x14ac:dyDescent="0.25">
      <c r="C24" t="s">
        <v>569</v>
      </c>
      <c r="D24" s="4">
        <v>7</v>
      </c>
      <c r="E24" s="4">
        <v>7</v>
      </c>
    </row>
    <row r="25" spans="1:5" x14ac:dyDescent="0.25">
      <c r="B25" t="s">
        <v>583</v>
      </c>
      <c r="C25" t="s">
        <v>568</v>
      </c>
      <c r="D25" s="4">
        <v>4</v>
      </c>
      <c r="E25" s="4">
        <v>4</v>
      </c>
    </row>
    <row r="26" spans="1:5" x14ac:dyDescent="0.25">
      <c r="C26" t="s">
        <v>569</v>
      </c>
      <c r="D26" s="4">
        <v>4</v>
      </c>
      <c r="E26" s="4">
        <v>4</v>
      </c>
    </row>
    <row r="27" spans="1:5" x14ac:dyDescent="0.25">
      <c r="A27" t="s">
        <v>584</v>
      </c>
      <c r="B27" t="s">
        <v>585</v>
      </c>
      <c r="C27" t="s">
        <v>572</v>
      </c>
      <c r="D27" s="4">
        <v>73</v>
      </c>
      <c r="E27" s="4">
        <v>73</v>
      </c>
    </row>
    <row r="28" spans="1:5" x14ac:dyDescent="0.25">
      <c r="C28" t="s">
        <v>586</v>
      </c>
      <c r="D28" s="4">
        <v>73</v>
      </c>
      <c r="E28" s="4">
        <v>73</v>
      </c>
    </row>
    <row r="29" spans="1:5" x14ac:dyDescent="0.25">
      <c r="B29" t="s">
        <v>587</v>
      </c>
      <c r="C29" t="s">
        <v>572</v>
      </c>
      <c r="D29" s="4">
        <v>10</v>
      </c>
      <c r="E29" s="4">
        <v>10</v>
      </c>
    </row>
    <row r="30" spans="1:5" x14ac:dyDescent="0.25">
      <c r="C30" t="s">
        <v>586</v>
      </c>
      <c r="D30" s="4">
        <v>10</v>
      </c>
      <c r="E30" s="4">
        <v>10</v>
      </c>
    </row>
    <row r="31" spans="1:5" x14ac:dyDescent="0.25">
      <c r="B31" t="s">
        <v>588</v>
      </c>
      <c r="C31" t="s">
        <v>572</v>
      </c>
      <c r="D31" s="4">
        <v>1021</v>
      </c>
      <c r="E31" s="4">
        <v>1021</v>
      </c>
    </row>
    <row r="32" spans="1:5" x14ac:dyDescent="0.25">
      <c r="C32" t="s">
        <v>586</v>
      </c>
      <c r="D32" s="4">
        <v>1021</v>
      </c>
      <c r="E32" s="4">
        <v>1021</v>
      </c>
    </row>
    <row r="33" spans="2:5" x14ac:dyDescent="0.25">
      <c r="B33" t="s">
        <v>589</v>
      </c>
      <c r="C33" t="s">
        <v>572</v>
      </c>
      <c r="D33" s="4">
        <v>3</v>
      </c>
      <c r="E33" s="4">
        <v>3</v>
      </c>
    </row>
    <row r="34" spans="2:5" x14ac:dyDescent="0.25">
      <c r="C34" t="s">
        <v>586</v>
      </c>
      <c r="D34" s="4">
        <v>3</v>
      </c>
      <c r="E34" s="4">
        <v>3</v>
      </c>
    </row>
    <row r="35" spans="2:5" x14ac:dyDescent="0.25">
      <c r="B35" t="s">
        <v>590</v>
      </c>
      <c r="C35" t="s">
        <v>572</v>
      </c>
      <c r="D35" s="4">
        <v>23</v>
      </c>
      <c r="E35" s="4">
        <v>23</v>
      </c>
    </row>
    <row r="36" spans="2:5" x14ac:dyDescent="0.25">
      <c r="C36" t="s">
        <v>586</v>
      </c>
      <c r="D36" s="4">
        <v>23</v>
      </c>
      <c r="E36" s="4">
        <v>23</v>
      </c>
    </row>
  </sheetData>
  <pageMargins left="0.75" right="0.75" top="1" bottom="1" header="0.5" footer="0.5"/>
  <pageSetup paperSize="9" scale="0" firstPageNumber="0" fitToWidth="0" fitToHeight="0"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52D66-0A24-43AF-A0FA-87FFD6EE121C}">
  <dimension ref="A1:K23"/>
  <sheetViews>
    <sheetView zoomScaleNormal="100" workbookViewId="0"/>
  </sheetViews>
  <sheetFormatPr defaultRowHeight="13.2" x14ac:dyDescent="0.25"/>
  <sheetData>
    <row r="1" spans="1:9" ht="17.399999999999999" x14ac:dyDescent="0.3">
      <c r="A1" s="1" t="s">
        <v>591</v>
      </c>
    </row>
    <row r="5" spans="1:9" x14ac:dyDescent="0.25">
      <c r="A5" s="2" t="s">
        <v>592</v>
      </c>
      <c r="B5" s="2" t="s">
        <v>593</v>
      </c>
      <c r="D5" s="2" t="s">
        <v>594</v>
      </c>
      <c r="F5" s="2" t="s">
        <v>595</v>
      </c>
      <c r="H5" s="2" t="s">
        <v>183</v>
      </c>
    </row>
    <row r="6" spans="1:9" x14ac:dyDescent="0.25">
      <c r="B6" t="s">
        <v>473</v>
      </c>
      <c r="C6" t="s">
        <v>474</v>
      </c>
      <c r="D6" t="s">
        <v>473</v>
      </c>
      <c r="E6" t="s">
        <v>474</v>
      </c>
      <c r="F6" t="s">
        <v>473</v>
      </c>
      <c r="G6" t="s">
        <v>474</v>
      </c>
      <c r="H6" t="s">
        <v>473</v>
      </c>
      <c r="I6" t="s">
        <v>474</v>
      </c>
    </row>
    <row r="7" spans="1:9" x14ac:dyDescent="0.25">
      <c r="A7" t="s">
        <v>97</v>
      </c>
      <c r="B7" s="7">
        <v>2.7</v>
      </c>
      <c r="C7" s="7">
        <v>4.54</v>
      </c>
      <c r="D7" s="7">
        <v>0</v>
      </c>
      <c r="E7" s="7">
        <v>0</v>
      </c>
      <c r="F7" s="7">
        <v>0</v>
      </c>
      <c r="G7" s="7">
        <v>0</v>
      </c>
      <c r="H7" s="7">
        <v>0</v>
      </c>
      <c r="I7" s="7">
        <v>0</v>
      </c>
    </row>
    <row r="8" spans="1:9" x14ac:dyDescent="0.25">
      <c r="A8" t="s">
        <v>99</v>
      </c>
      <c r="B8" s="7">
        <v>0</v>
      </c>
      <c r="C8" s="7">
        <v>7.91</v>
      </c>
      <c r="D8" s="7">
        <v>0</v>
      </c>
      <c r="E8" s="7">
        <v>0</v>
      </c>
      <c r="F8" s="7">
        <v>0</v>
      </c>
      <c r="G8" s="7">
        <v>0</v>
      </c>
      <c r="H8" s="7">
        <v>0</v>
      </c>
      <c r="I8" s="7">
        <v>0</v>
      </c>
    </row>
    <row r="9" spans="1:9" x14ac:dyDescent="0.25">
      <c r="A9" t="s">
        <v>104</v>
      </c>
      <c r="B9" s="7">
        <v>5.24</v>
      </c>
      <c r="C9" s="7">
        <v>5.95</v>
      </c>
      <c r="D9" s="7">
        <v>0</v>
      </c>
      <c r="E9" s="7">
        <v>0</v>
      </c>
      <c r="F9" s="7">
        <v>0</v>
      </c>
      <c r="G9" s="7">
        <v>0</v>
      </c>
      <c r="H9" s="7">
        <v>0</v>
      </c>
      <c r="I9" s="7">
        <v>0</v>
      </c>
    </row>
    <row r="10" spans="1:9" x14ac:dyDescent="0.25">
      <c r="A10" s="2" t="s">
        <v>472</v>
      </c>
      <c r="B10" s="8">
        <f t="shared" ref="B10:I10" si="0">SUM(B7:B9)</f>
        <v>7.94</v>
      </c>
      <c r="C10" s="8">
        <f t="shared" si="0"/>
        <v>18.399999999999999</v>
      </c>
      <c r="D10" s="8">
        <f t="shared" si="0"/>
        <v>0</v>
      </c>
      <c r="E10" s="8">
        <f t="shared" si="0"/>
        <v>0</v>
      </c>
      <c r="F10" s="8">
        <f t="shared" si="0"/>
        <v>0</v>
      </c>
      <c r="G10" s="8">
        <f t="shared" si="0"/>
        <v>0</v>
      </c>
      <c r="H10" s="8">
        <f t="shared" si="0"/>
        <v>0</v>
      </c>
      <c r="I10" s="8">
        <f t="shared" si="0"/>
        <v>0</v>
      </c>
    </row>
    <row r="14" spans="1:9" ht="17.399999999999999" x14ac:dyDescent="0.3">
      <c r="A14" s="1" t="s">
        <v>596</v>
      </c>
    </row>
    <row r="18" spans="1:11" x14ac:dyDescent="0.25">
      <c r="A18" s="2" t="s">
        <v>592</v>
      </c>
      <c r="B18" s="2" t="s">
        <v>597</v>
      </c>
      <c r="D18" s="2" t="s">
        <v>598</v>
      </c>
      <c r="F18" s="2" t="s">
        <v>599</v>
      </c>
      <c r="H18" s="2" t="s">
        <v>600</v>
      </c>
      <c r="J18" s="2" t="s">
        <v>601</v>
      </c>
    </row>
    <row r="19" spans="1:11" x14ac:dyDescent="0.25">
      <c r="B19" t="s">
        <v>473</v>
      </c>
      <c r="C19" t="s">
        <v>474</v>
      </c>
      <c r="D19" t="s">
        <v>473</v>
      </c>
      <c r="E19" t="s">
        <v>474</v>
      </c>
      <c r="F19" t="s">
        <v>473</v>
      </c>
      <c r="G19" t="s">
        <v>474</v>
      </c>
      <c r="H19" t="s">
        <v>473</v>
      </c>
      <c r="I19" t="s">
        <v>474</v>
      </c>
      <c r="J19" t="s">
        <v>473</v>
      </c>
      <c r="K19" t="s">
        <v>474</v>
      </c>
    </row>
    <row r="20" spans="1:11" x14ac:dyDescent="0.25">
      <c r="A20" t="s">
        <v>97</v>
      </c>
      <c r="B20" s="7">
        <v>0</v>
      </c>
      <c r="C20" s="7">
        <v>0</v>
      </c>
      <c r="D20" s="7">
        <v>0</v>
      </c>
      <c r="E20" s="7">
        <v>0</v>
      </c>
      <c r="F20" s="7">
        <v>0</v>
      </c>
      <c r="G20" s="7">
        <v>0</v>
      </c>
      <c r="H20" s="7">
        <v>0</v>
      </c>
      <c r="I20" s="7">
        <v>0</v>
      </c>
      <c r="J20" s="7">
        <v>0</v>
      </c>
      <c r="K20" s="7">
        <v>0</v>
      </c>
    </row>
    <row r="21" spans="1:11" x14ac:dyDescent="0.25">
      <c r="A21" t="s">
        <v>99</v>
      </c>
      <c r="B21" s="7">
        <v>0</v>
      </c>
      <c r="C21" s="7">
        <v>0</v>
      </c>
      <c r="D21" s="7">
        <v>0</v>
      </c>
      <c r="E21" s="7">
        <v>0</v>
      </c>
      <c r="F21" s="7">
        <v>0</v>
      </c>
      <c r="G21" s="7">
        <v>0</v>
      </c>
      <c r="H21" s="7">
        <v>0</v>
      </c>
      <c r="I21" s="7">
        <v>0</v>
      </c>
      <c r="J21" s="7">
        <v>0</v>
      </c>
      <c r="K21" s="7">
        <v>0</v>
      </c>
    </row>
    <row r="22" spans="1:11" x14ac:dyDescent="0.25">
      <c r="A22" t="s">
        <v>104</v>
      </c>
      <c r="B22" s="7">
        <v>0</v>
      </c>
      <c r="C22" s="7">
        <v>0</v>
      </c>
      <c r="D22" s="7">
        <v>0</v>
      </c>
      <c r="E22" s="7">
        <v>0</v>
      </c>
      <c r="F22" s="7">
        <v>0</v>
      </c>
      <c r="G22" s="7">
        <v>0</v>
      </c>
      <c r="H22" s="7">
        <v>0</v>
      </c>
      <c r="I22" s="7">
        <v>0</v>
      </c>
      <c r="J22" s="7">
        <v>0</v>
      </c>
      <c r="K22" s="7">
        <v>0</v>
      </c>
    </row>
    <row r="23" spans="1:11" x14ac:dyDescent="0.25">
      <c r="A23" s="2" t="s">
        <v>472</v>
      </c>
      <c r="B23" s="8">
        <f t="shared" ref="B23:K23" si="1">SUM(B20:B22)</f>
        <v>0</v>
      </c>
      <c r="C23" s="8">
        <f t="shared" si="1"/>
        <v>0</v>
      </c>
      <c r="D23" s="8">
        <f t="shared" si="1"/>
        <v>0</v>
      </c>
      <c r="E23" s="8">
        <f t="shared" si="1"/>
        <v>0</v>
      </c>
      <c r="F23" s="8">
        <f t="shared" si="1"/>
        <v>0</v>
      </c>
      <c r="G23" s="8">
        <f t="shared" si="1"/>
        <v>0</v>
      </c>
      <c r="H23" s="8">
        <f t="shared" si="1"/>
        <v>0</v>
      </c>
      <c r="I23" s="8">
        <f t="shared" si="1"/>
        <v>0</v>
      </c>
      <c r="J23" s="8">
        <f t="shared" si="1"/>
        <v>0</v>
      </c>
      <c r="K23" s="8">
        <f t="shared" si="1"/>
        <v>0</v>
      </c>
    </row>
  </sheetData>
  <pageMargins left="0.75" right="0.75" top="1" bottom="1" header="0.5" footer="0.5"/>
  <pageSetup paperSize="9" scale="0" firstPageNumber="0" fitToWidth="0" fitToHeight="0"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15259-B64C-436C-B5A4-A0C91D43055B}">
  <dimension ref="A1:I11"/>
  <sheetViews>
    <sheetView zoomScaleNormal="100" workbookViewId="0"/>
  </sheetViews>
  <sheetFormatPr defaultRowHeight="13.2" x14ac:dyDescent="0.25"/>
  <sheetData>
    <row r="1" spans="1:9" ht="17.399999999999999" x14ac:dyDescent="0.3">
      <c r="A1" s="1" t="s">
        <v>602</v>
      </c>
    </row>
    <row r="5" spans="1:9" x14ac:dyDescent="0.25">
      <c r="A5" s="2" t="s">
        <v>603</v>
      </c>
      <c r="B5" s="2" t="s">
        <v>604</v>
      </c>
      <c r="D5" s="2" t="s">
        <v>605</v>
      </c>
      <c r="F5" s="2" t="s">
        <v>606</v>
      </c>
      <c r="H5" s="2" t="s">
        <v>607</v>
      </c>
    </row>
    <row r="6" spans="1:9" x14ac:dyDescent="0.25">
      <c r="B6" t="s">
        <v>473</v>
      </c>
      <c r="C6" t="s">
        <v>474</v>
      </c>
      <c r="D6" t="s">
        <v>473</v>
      </c>
      <c r="E6" t="s">
        <v>474</v>
      </c>
      <c r="F6" t="s">
        <v>473</v>
      </c>
      <c r="G6" t="s">
        <v>474</v>
      </c>
      <c r="H6" t="s">
        <v>473</v>
      </c>
      <c r="I6" t="s">
        <v>474</v>
      </c>
    </row>
    <row r="7" spans="1:9" x14ac:dyDescent="0.25">
      <c r="A7" s="2" t="s">
        <v>592</v>
      </c>
      <c r="E7" s="2" t="s">
        <v>608</v>
      </c>
    </row>
    <row r="8" spans="1:9" x14ac:dyDescent="0.25">
      <c r="A8" t="s">
        <v>97</v>
      </c>
      <c r="B8" s="4">
        <v>3</v>
      </c>
      <c r="C8" s="4">
        <v>5</v>
      </c>
      <c r="D8" s="4">
        <v>0</v>
      </c>
      <c r="E8" s="4">
        <v>0</v>
      </c>
      <c r="F8" s="4">
        <v>0</v>
      </c>
      <c r="G8" s="4">
        <v>0</v>
      </c>
      <c r="H8" s="4">
        <v>0</v>
      </c>
      <c r="I8" s="4">
        <v>0</v>
      </c>
    </row>
    <row r="9" spans="1:9" x14ac:dyDescent="0.25">
      <c r="A9" t="s">
        <v>99</v>
      </c>
      <c r="B9" s="4">
        <v>0</v>
      </c>
      <c r="C9" s="4">
        <v>7</v>
      </c>
      <c r="D9" s="4">
        <v>0</v>
      </c>
      <c r="E9" s="4">
        <v>0</v>
      </c>
      <c r="F9" s="4">
        <v>0</v>
      </c>
      <c r="G9" s="4">
        <v>0</v>
      </c>
      <c r="H9" s="4">
        <v>0</v>
      </c>
      <c r="I9" s="4">
        <v>0</v>
      </c>
    </row>
    <row r="10" spans="1:9" x14ac:dyDescent="0.25">
      <c r="A10" t="s">
        <v>104</v>
      </c>
      <c r="B10" s="4">
        <v>20</v>
      </c>
      <c r="C10" s="4">
        <v>23</v>
      </c>
      <c r="D10" s="4">
        <v>1</v>
      </c>
      <c r="E10" s="4">
        <v>0</v>
      </c>
      <c r="F10" s="4">
        <v>0</v>
      </c>
      <c r="G10" s="4">
        <v>0</v>
      </c>
      <c r="H10" s="4">
        <v>0</v>
      </c>
      <c r="I10" s="4">
        <v>0</v>
      </c>
    </row>
    <row r="11" spans="1:9" x14ac:dyDescent="0.25">
      <c r="A11" s="2" t="s">
        <v>609</v>
      </c>
      <c r="B11" s="6">
        <f t="shared" ref="B11:I11" si="0">SUM(B8:B10)</f>
        <v>23</v>
      </c>
      <c r="C11" s="6">
        <f t="shared" si="0"/>
        <v>35</v>
      </c>
      <c r="D11" s="6">
        <f t="shared" si="0"/>
        <v>1</v>
      </c>
      <c r="E11" s="6">
        <f t="shared" si="0"/>
        <v>0</v>
      </c>
      <c r="F11" s="6">
        <f t="shared" si="0"/>
        <v>0</v>
      </c>
      <c r="G11" s="6">
        <f t="shared" si="0"/>
        <v>0</v>
      </c>
      <c r="H11" s="6">
        <f t="shared" si="0"/>
        <v>0</v>
      </c>
      <c r="I11" s="6">
        <f t="shared" si="0"/>
        <v>0</v>
      </c>
    </row>
  </sheetData>
  <pageMargins left="0.75" right="0.75" top="1" bottom="1" header="0.5" footer="0.5"/>
  <pageSetup paperSize="9" scale="0" firstPageNumber="0" fitToWidth="0" fitToHeight="0"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9613B-F7AD-4F37-B4E4-920D32E71C40}">
  <dimension ref="A1:O12"/>
  <sheetViews>
    <sheetView zoomScaleNormal="100" workbookViewId="0"/>
  </sheetViews>
  <sheetFormatPr defaultRowHeight="13.2" x14ac:dyDescent="0.25"/>
  <sheetData>
    <row r="1" spans="1:15" ht="17.399999999999999" x14ac:dyDescent="0.3">
      <c r="A1" s="1" t="s">
        <v>610</v>
      </c>
    </row>
    <row r="5" spans="1:15" x14ac:dyDescent="0.25">
      <c r="A5" s="2" t="s">
        <v>467</v>
      </c>
      <c r="B5" s="2" t="s">
        <v>611</v>
      </c>
      <c r="D5" s="2" t="s">
        <v>612</v>
      </c>
      <c r="F5" s="2" t="s">
        <v>613</v>
      </c>
      <c r="H5" s="2" t="s">
        <v>614</v>
      </c>
      <c r="J5" s="2" t="s">
        <v>615</v>
      </c>
      <c r="L5" s="2" t="s">
        <v>616</v>
      </c>
      <c r="N5" s="2" t="s">
        <v>617</v>
      </c>
    </row>
    <row r="6" spans="1:15" x14ac:dyDescent="0.25">
      <c r="B6" t="s">
        <v>473</v>
      </c>
      <c r="C6" t="s">
        <v>474</v>
      </c>
      <c r="D6" t="s">
        <v>473</v>
      </c>
      <c r="E6" t="s">
        <v>474</v>
      </c>
      <c r="F6" t="s">
        <v>473</v>
      </c>
      <c r="G6" t="s">
        <v>474</v>
      </c>
      <c r="H6" t="s">
        <v>473</v>
      </c>
      <c r="I6" t="s">
        <v>474</v>
      </c>
      <c r="J6" t="s">
        <v>473</v>
      </c>
      <c r="K6" t="s">
        <v>474</v>
      </c>
      <c r="L6" t="s">
        <v>473</v>
      </c>
      <c r="M6" t="s">
        <v>474</v>
      </c>
      <c r="N6" t="s">
        <v>473</v>
      </c>
      <c r="O6" t="s">
        <v>474</v>
      </c>
    </row>
    <row r="7" spans="1:15" x14ac:dyDescent="0.25">
      <c r="A7" t="s">
        <v>480</v>
      </c>
      <c r="B7" s="4">
        <v>0</v>
      </c>
      <c r="C7" s="4">
        <v>1</v>
      </c>
      <c r="D7" s="4">
        <v>0</v>
      </c>
      <c r="E7" s="4">
        <v>0</v>
      </c>
      <c r="F7" s="4">
        <v>0</v>
      </c>
      <c r="G7" s="4">
        <v>0</v>
      </c>
      <c r="H7" s="4">
        <v>0</v>
      </c>
      <c r="I7" s="4">
        <v>0</v>
      </c>
      <c r="J7" s="4">
        <v>0</v>
      </c>
      <c r="K7" s="4">
        <v>2</v>
      </c>
      <c r="L7" s="4">
        <v>0</v>
      </c>
      <c r="M7" s="4">
        <v>0</v>
      </c>
      <c r="N7" s="4">
        <v>0</v>
      </c>
      <c r="O7" s="4">
        <v>0</v>
      </c>
    </row>
    <row r="8" spans="1:15" x14ac:dyDescent="0.25">
      <c r="A8" t="s">
        <v>493</v>
      </c>
      <c r="B8" s="4">
        <v>3</v>
      </c>
      <c r="C8" s="4">
        <v>4</v>
      </c>
      <c r="D8" s="4">
        <v>0</v>
      </c>
      <c r="E8" s="4">
        <v>0</v>
      </c>
      <c r="F8" s="4">
        <v>0</v>
      </c>
      <c r="G8" s="4">
        <v>0</v>
      </c>
      <c r="H8" s="4">
        <v>0</v>
      </c>
      <c r="I8" s="4">
        <v>1</v>
      </c>
      <c r="J8" s="4">
        <v>1</v>
      </c>
      <c r="K8" s="4">
        <v>0</v>
      </c>
      <c r="L8" s="4">
        <v>0</v>
      </c>
      <c r="M8" s="4">
        <v>0</v>
      </c>
      <c r="N8" s="4">
        <v>0</v>
      </c>
      <c r="O8" s="4">
        <v>0</v>
      </c>
    </row>
    <row r="9" spans="1:15" x14ac:dyDescent="0.25">
      <c r="A9" t="s">
        <v>494</v>
      </c>
      <c r="B9" s="4">
        <v>1</v>
      </c>
      <c r="C9" s="4">
        <v>1</v>
      </c>
      <c r="D9" s="4">
        <v>0</v>
      </c>
      <c r="E9" s="4">
        <v>0</v>
      </c>
      <c r="F9" s="4">
        <v>0</v>
      </c>
      <c r="G9" s="4">
        <v>0</v>
      </c>
      <c r="H9" s="4">
        <v>0</v>
      </c>
      <c r="I9" s="4">
        <v>0</v>
      </c>
      <c r="J9" s="4">
        <v>0</v>
      </c>
      <c r="K9" s="4">
        <v>0</v>
      </c>
      <c r="L9" s="4">
        <v>0</v>
      </c>
      <c r="M9" s="4">
        <v>0</v>
      </c>
      <c r="N9" s="4">
        <v>0</v>
      </c>
      <c r="O9" s="4">
        <v>0</v>
      </c>
    </row>
    <row r="10" spans="1:15" x14ac:dyDescent="0.25">
      <c r="A10" t="s">
        <v>501</v>
      </c>
      <c r="B10" s="4">
        <v>0</v>
      </c>
      <c r="C10" s="4">
        <v>4</v>
      </c>
      <c r="D10" s="4">
        <v>0</v>
      </c>
      <c r="E10" s="4">
        <v>0</v>
      </c>
      <c r="F10" s="4">
        <v>0</v>
      </c>
      <c r="G10" s="4">
        <v>0</v>
      </c>
      <c r="H10" s="4">
        <v>0</v>
      </c>
      <c r="I10" s="4">
        <v>0</v>
      </c>
      <c r="J10" s="4">
        <v>0</v>
      </c>
      <c r="K10" s="4">
        <v>1</v>
      </c>
      <c r="L10" s="4">
        <v>0</v>
      </c>
      <c r="M10" s="4">
        <v>0</v>
      </c>
      <c r="N10" s="4">
        <v>0</v>
      </c>
      <c r="O10" s="4">
        <v>0</v>
      </c>
    </row>
    <row r="11" spans="1:15" x14ac:dyDescent="0.25">
      <c r="A11" t="s">
        <v>503</v>
      </c>
      <c r="B11" s="4">
        <v>3</v>
      </c>
      <c r="C11" s="4">
        <v>1</v>
      </c>
      <c r="D11" s="4">
        <v>0</v>
      </c>
      <c r="E11" s="4">
        <v>0</v>
      </c>
      <c r="F11" s="4">
        <v>0</v>
      </c>
      <c r="G11" s="4">
        <v>0</v>
      </c>
      <c r="H11" s="4">
        <v>0</v>
      </c>
      <c r="I11" s="4">
        <v>0</v>
      </c>
      <c r="J11" s="4">
        <v>0</v>
      </c>
      <c r="K11" s="4">
        <v>0</v>
      </c>
      <c r="L11" s="4">
        <v>0</v>
      </c>
      <c r="M11" s="4">
        <v>0</v>
      </c>
      <c r="N11" s="4">
        <v>0</v>
      </c>
      <c r="O11" s="4">
        <v>0</v>
      </c>
    </row>
    <row r="12" spans="1:15" x14ac:dyDescent="0.25">
      <c r="A12" s="2" t="s">
        <v>472</v>
      </c>
      <c r="B12" s="6">
        <f t="shared" ref="B12:O12" si="0">SUM(B7:B11)</f>
        <v>7</v>
      </c>
      <c r="C12" s="6">
        <f t="shared" si="0"/>
        <v>11</v>
      </c>
      <c r="D12" s="6">
        <f t="shared" si="0"/>
        <v>0</v>
      </c>
      <c r="E12" s="6">
        <f t="shared" si="0"/>
        <v>0</v>
      </c>
      <c r="F12" s="6">
        <f t="shared" si="0"/>
        <v>0</v>
      </c>
      <c r="G12" s="6">
        <f t="shared" si="0"/>
        <v>0</v>
      </c>
      <c r="H12" s="6">
        <f t="shared" si="0"/>
        <v>0</v>
      </c>
      <c r="I12" s="6">
        <f t="shared" si="0"/>
        <v>1</v>
      </c>
      <c r="J12" s="6">
        <f t="shared" si="0"/>
        <v>1</v>
      </c>
      <c r="K12" s="6">
        <f t="shared" si="0"/>
        <v>3</v>
      </c>
      <c r="L12" s="6">
        <f t="shared" si="0"/>
        <v>0</v>
      </c>
      <c r="M12" s="6">
        <f t="shared" si="0"/>
        <v>0</v>
      </c>
      <c r="N12" s="6">
        <f t="shared" si="0"/>
        <v>0</v>
      </c>
      <c r="O12" s="6">
        <f t="shared" si="0"/>
        <v>0</v>
      </c>
    </row>
  </sheetData>
  <pageMargins left="0.75" right="0.75" top="1" bottom="1" header="0.5" footer="0.5"/>
  <pageSetup paperSize="9" scale="0" firstPageNumber="0" fitToWidth="0" fitToHeight="0"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EFB65-FA07-4E05-A6D2-BC19D2881B51}">
  <dimension ref="A1:C35"/>
  <sheetViews>
    <sheetView zoomScaleNormal="100" workbookViewId="0"/>
  </sheetViews>
  <sheetFormatPr defaultRowHeight="13.2" x14ac:dyDescent="0.25"/>
  <sheetData>
    <row r="1" spans="1:3" ht="17.399999999999999" x14ac:dyDescent="0.3">
      <c r="A1" s="1" t="s">
        <v>618</v>
      </c>
    </row>
    <row r="5" spans="1:3" x14ac:dyDescent="0.25">
      <c r="A5" s="2" t="s">
        <v>619</v>
      </c>
    </row>
    <row r="6" spans="1:3" x14ac:dyDescent="0.25">
      <c r="B6" t="s">
        <v>173</v>
      </c>
      <c r="C6" s="4">
        <v>0</v>
      </c>
    </row>
    <row r="7" spans="1:3" x14ac:dyDescent="0.25">
      <c r="B7" t="s">
        <v>620</v>
      </c>
      <c r="C7" s="4">
        <v>0</v>
      </c>
    </row>
    <row r="8" spans="1:3" x14ac:dyDescent="0.25">
      <c r="B8" t="s">
        <v>621</v>
      </c>
      <c r="C8" s="4">
        <v>0</v>
      </c>
    </row>
    <row r="9" spans="1:3" x14ac:dyDescent="0.25">
      <c r="B9" t="s">
        <v>622</v>
      </c>
      <c r="C9" s="4">
        <v>0</v>
      </c>
    </row>
    <row r="11" spans="1:3" x14ac:dyDescent="0.25">
      <c r="A11" s="2" t="s">
        <v>623</v>
      </c>
      <c r="B11" s="2" t="s">
        <v>624</v>
      </c>
      <c r="C11" s="2" t="s">
        <v>625</v>
      </c>
    </row>
    <row r="13" spans="1:3" x14ac:dyDescent="0.25">
      <c r="A13" t="s">
        <v>479</v>
      </c>
      <c r="B13" t="s">
        <v>478</v>
      </c>
      <c r="C13" s="4">
        <v>1</v>
      </c>
    </row>
    <row r="14" spans="1:3" x14ac:dyDescent="0.25">
      <c r="A14" s="2" t="s">
        <v>626</v>
      </c>
      <c r="C14" s="6">
        <f>SUM(C12:C13)</f>
        <v>1</v>
      </c>
    </row>
    <row r="17" spans="1:3" x14ac:dyDescent="0.25">
      <c r="A17" t="s">
        <v>480</v>
      </c>
      <c r="B17" t="s">
        <v>479</v>
      </c>
      <c r="C17" s="4">
        <v>2</v>
      </c>
    </row>
    <row r="18" spans="1:3" x14ac:dyDescent="0.25">
      <c r="A18" s="2" t="s">
        <v>626</v>
      </c>
      <c r="C18" s="6">
        <f>SUM(C16:C17)</f>
        <v>2</v>
      </c>
    </row>
    <row r="21" spans="1:3" x14ac:dyDescent="0.25">
      <c r="A21" t="s">
        <v>481</v>
      </c>
      <c r="B21" t="s">
        <v>480</v>
      </c>
      <c r="C21" s="4">
        <v>1</v>
      </c>
    </row>
    <row r="22" spans="1:3" x14ac:dyDescent="0.25">
      <c r="A22" s="2" t="s">
        <v>626</v>
      </c>
      <c r="C22" s="6">
        <f>SUM(C20:C21)</f>
        <v>1</v>
      </c>
    </row>
    <row r="25" spans="1:3" x14ac:dyDescent="0.25">
      <c r="A25" t="s">
        <v>492</v>
      </c>
      <c r="B25" t="s">
        <v>491</v>
      </c>
      <c r="C25" s="4">
        <v>1</v>
      </c>
    </row>
    <row r="26" spans="1:3" x14ac:dyDescent="0.25">
      <c r="A26" s="2" t="s">
        <v>626</v>
      </c>
      <c r="C26" s="6">
        <f>SUM(C24:C25)</f>
        <v>1</v>
      </c>
    </row>
    <row r="29" spans="1:3" x14ac:dyDescent="0.25">
      <c r="A29" t="s">
        <v>501</v>
      </c>
      <c r="B29" t="s">
        <v>497</v>
      </c>
      <c r="C29" s="4">
        <v>2</v>
      </c>
    </row>
    <row r="30" spans="1:3" x14ac:dyDescent="0.25">
      <c r="A30" s="2" t="s">
        <v>626</v>
      </c>
      <c r="C30" s="6">
        <f>SUM(C28:C29)</f>
        <v>2</v>
      </c>
    </row>
    <row r="33" spans="1:3" x14ac:dyDescent="0.25">
      <c r="A33" t="s">
        <v>505</v>
      </c>
      <c r="B33" t="s">
        <v>501</v>
      </c>
      <c r="C33" s="4">
        <v>1</v>
      </c>
    </row>
    <row r="34" spans="1:3" x14ac:dyDescent="0.25">
      <c r="A34" t="s">
        <v>369</v>
      </c>
      <c r="B34" t="s">
        <v>503</v>
      </c>
      <c r="C34" s="4">
        <v>1</v>
      </c>
    </row>
    <row r="35" spans="1:3" x14ac:dyDescent="0.25">
      <c r="A35" s="2" t="s">
        <v>626</v>
      </c>
      <c r="C35" s="6">
        <f>SUM(C32:C34)</f>
        <v>2</v>
      </c>
    </row>
  </sheetData>
  <pageMargins left="0.75" right="0.75" top="1" bottom="1" header="0.5" footer="0.5"/>
  <pageSetup paperSize="9" scale="0" firstPageNumber="0" fitToWidth="0" fitToHeight="0"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6812A-7300-4F40-8B78-265BE628C551}">
  <dimension ref="A1:T21"/>
  <sheetViews>
    <sheetView zoomScaleNormal="100" workbookViewId="0"/>
  </sheetViews>
  <sheetFormatPr defaultRowHeight="13.2" x14ac:dyDescent="0.25"/>
  <sheetData>
    <row r="1" spans="1:20" ht="17.399999999999999" x14ac:dyDescent="0.3">
      <c r="A1" s="1" t="s">
        <v>627</v>
      </c>
    </row>
    <row r="5" spans="1:20" x14ac:dyDescent="0.25">
      <c r="B5" s="2" t="s">
        <v>628</v>
      </c>
      <c r="D5" s="2" t="s">
        <v>629</v>
      </c>
      <c r="F5" s="2" t="s">
        <v>630</v>
      </c>
      <c r="H5" s="2" t="s">
        <v>631</v>
      </c>
      <c r="J5" s="2" t="s">
        <v>632</v>
      </c>
      <c r="L5" s="2" t="s">
        <v>633</v>
      </c>
      <c r="N5" s="2" t="s">
        <v>634</v>
      </c>
      <c r="P5" s="2" t="s">
        <v>635</v>
      </c>
      <c r="R5" s="2" t="s">
        <v>636</v>
      </c>
      <c r="T5" s="2" t="s">
        <v>472</v>
      </c>
    </row>
    <row r="6" spans="1:20" x14ac:dyDescent="0.25">
      <c r="A6" s="2" t="s">
        <v>467</v>
      </c>
      <c r="B6" t="s">
        <v>473</v>
      </c>
      <c r="C6" t="s">
        <v>474</v>
      </c>
      <c r="D6" t="s">
        <v>473</v>
      </c>
      <c r="E6" t="s">
        <v>474</v>
      </c>
      <c r="F6" t="s">
        <v>473</v>
      </c>
      <c r="G6" t="s">
        <v>474</v>
      </c>
      <c r="H6" t="s">
        <v>473</v>
      </c>
      <c r="I6" t="s">
        <v>474</v>
      </c>
      <c r="J6" t="s">
        <v>473</v>
      </c>
      <c r="K6" t="s">
        <v>474</v>
      </c>
      <c r="L6" t="s">
        <v>473</v>
      </c>
      <c r="M6" t="s">
        <v>474</v>
      </c>
      <c r="N6" t="s">
        <v>473</v>
      </c>
      <c r="O6" t="s">
        <v>474</v>
      </c>
      <c r="P6" t="s">
        <v>473</v>
      </c>
      <c r="Q6" t="s">
        <v>474</v>
      </c>
      <c r="R6" t="s">
        <v>473</v>
      </c>
      <c r="S6" t="s">
        <v>474</v>
      </c>
    </row>
    <row r="7" spans="1:20" x14ac:dyDescent="0.25">
      <c r="A7" t="s">
        <v>477</v>
      </c>
      <c r="B7" s="4">
        <v>0</v>
      </c>
      <c r="C7" s="4">
        <v>0</v>
      </c>
      <c r="D7" s="4">
        <v>0</v>
      </c>
      <c r="E7" s="4">
        <v>1</v>
      </c>
      <c r="F7" s="4">
        <v>0</v>
      </c>
      <c r="G7" s="4">
        <v>0</v>
      </c>
      <c r="H7" s="4">
        <v>0</v>
      </c>
      <c r="I7" s="4">
        <v>0</v>
      </c>
      <c r="J7" s="4">
        <v>0</v>
      </c>
      <c r="K7" s="4">
        <v>0</v>
      </c>
      <c r="L7" s="4">
        <v>0</v>
      </c>
      <c r="M7" s="4">
        <v>0</v>
      </c>
      <c r="N7" s="4">
        <v>0</v>
      </c>
      <c r="O7" s="4">
        <v>0</v>
      </c>
      <c r="P7" s="4">
        <v>0</v>
      </c>
      <c r="Q7" s="4">
        <v>0</v>
      </c>
      <c r="R7" s="4">
        <v>0</v>
      </c>
      <c r="S7" s="4">
        <v>0</v>
      </c>
      <c r="T7" s="6">
        <f t="shared" ref="T7:T20" si="0">SUM(B7:S7)</f>
        <v>1</v>
      </c>
    </row>
    <row r="8" spans="1:20" x14ac:dyDescent="0.25">
      <c r="A8" t="s">
        <v>478</v>
      </c>
      <c r="B8" s="4">
        <v>1</v>
      </c>
      <c r="C8" s="4">
        <v>1</v>
      </c>
      <c r="D8" s="4">
        <v>0</v>
      </c>
      <c r="E8" s="4">
        <v>0</v>
      </c>
      <c r="F8" s="4">
        <v>0</v>
      </c>
      <c r="G8" s="4">
        <v>0</v>
      </c>
      <c r="H8" s="4">
        <v>0</v>
      </c>
      <c r="I8" s="4">
        <v>0</v>
      </c>
      <c r="J8" s="4">
        <v>0</v>
      </c>
      <c r="K8" s="4">
        <v>0</v>
      </c>
      <c r="L8" s="4">
        <v>0</v>
      </c>
      <c r="M8" s="4">
        <v>0</v>
      </c>
      <c r="N8" s="4">
        <v>0</v>
      </c>
      <c r="O8" s="4">
        <v>0</v>
      </c>
      <c r="P8" s="4">
        <v>0</v>
      </c>
      <c r="Q8" s="4">
        <v>0</v>
      </c>
      <c r="R8" s="4">
        <v>0</v>
      </c>
      <c r="S8" s="4">
        <v>0</v>
      </c>
      <c r="T8" s="6">
        <f t="shared" si="0"/>
        <v>2</v>
      </c>
    </row>
    <row r="9" spans="1:20" x14ac:dyDescent="0.25">
      <c r="A9" t="s">
        <v>479</v>
      </c>
      <c r="B9" s="4">
        <v>0</v>
      </c>
      <c r="C9" s="4">
        <v>0</v>
      </c>
      <c r="D9" s="4">
        <v>1</v>
      </c>
      <c r="E9" s="4">
        <v>0</v>
      </c>
      <c r="F9" s="4">
        <v>0</v>
      </c>
      <c r="G9" s="4">
        <v>0</v>
      </c>
      <c r="H9" s="4">
        <v>0</v>
      </c>
      <c r="I9" s="4">
        <v>0</v>
      </c>
      <c r="J9" s="4">
        <v>0</v>
      </c>
      <c r="K9" s="4">
        <v>0</v>
      </c>
      <c r="L9" s="4">
        <v>0</v>
      </c>
      <c r="M9" s="4">
        <v>0</v>
      </c>
      <c r="N9" s="4">
        <v>0</v>
      </c>
      <c r="O9" s="4">
        <v>0</v>
      </c>
      <c r="P9" s="4">
        <v>0</v>
      </c>
      <c r="Q9" s="4">
        <v>0</v>
      </c>
      <c r="R9" s="4">
        <v>0</v>
      </c>
      <c r="S9" s="4">
        <v>0</v>
      </c>
      <c r="T9" s="6">
        <f t="shared" si="0"/>
        <v>1</v>
      </c>
    </row>
    <row r="10" spans="1:20" x14ac:dyDescent="0.25">
      <c r="A10" t="s">
        <v>480</v>
      </c>
      <c r="B10" s="4">
        <v>0</v>
      </c>
      <c r="C10" s="4">
        <v>1</v>
      </c>
      <c r="D10" s="4">
        <v>2</v>
      </c>
      <c r="E10" s="4">
        <v>1</v>
      </c>
      <c r="F10" s="4">
        <v>0</v>
      </c>
      <c r="G10" s="4">
        <v>0</v>
      </c>
      <c r="H10" s="4">
        <v>0</v>
      </c>
      <c r="I10" s="4">
        <v>0</v>
      </c>
      <c r="J10" s="4">
        <v>0</v>
      </c>
      <c r="K10" s="4">
        <v>0</v>
      </c>
      <c r="L10" s="4">
        <v>0</v>
      </c>
      <c r="M10" s="4">
        <v>0</v>
      </c>
      <c r="N10" s="4">
        <v>0</v>
      </c>
      <c r="O10" s="4">
        <v>0</v>
      </c>
      <c r="P10" s="4">
        <v>0</v>
      </c>
      <c r="Q10" s="4">
        <v>0</v>
      </c>
      <c r="R10" s="4">
        <v>1</v>
      </c>
      <c r="S10" s="4">
        <v>0</v>
      </c>
      <c r="T10" s="6">
        <f t="shared" si="0"/>
        <v>5</v>
      </c>
    </row>
    <row r="11" spans="1:20" x14ac:dyDescent="0.25">
      <c r="A11" t="s">
        <v>481</v>
      </c>
      <c r="B11" s="4">
        <v>1</v>
      </c>
      <c r="C11" s="4">
        <v>0</v>
      </c>
      <c r="D11" s="4">
        <v>1</v>
      </c>
      <c r="E11" s="4">
        <v>0</v>
      </c>
      <c r="F11" s="4">
        <v>0</v>
      </c>
      <c r="G11" s="4">
        <v>0</v>
      </c>
      <c r="H11" s="4">
        <v>0</v>
      </c>
      <c r="I11" s="4">
        <v>0</v>
      </c>
      <c r="J11" s="4">
        <v>0</v>
      </c>
      <c r="K11" s="4">
        <v>0</v>
      </c>
      <c r="L11" s="4">
        <v>0</v>
      </c>
      <c r="M11" s="4">
        <v>0</v>
      </c>
      <c r="N11" s="4">
        <v>0</v>
      </c>
      <c r="O11" s="4">
        <v>0</v>
      </c>
      <c r="P11" s="4">
        <v>0</v>
      </c>
      <c r="Q11" s="4">
        <v>0</v>
      </c>
      <c r="R11" s="4">
        <v>0</v>
      </c>
      <c r="S11" s="4">
        <v>0</v>
      </c>
      <c r="T11" s="6">
        <f t="shared" si="0"/>
        <v>2</v>
      </c>
    </row>
    <row r="12" spans="1:20" x14ac:dyDescent="0.25">
      <c r="A12" t="s">
        <v>485</v>
      </c>
      <c r="B12" s="4">
        <v>0</v>
      </c>
      <c r="C12" s="4">
        <v>0</v>
      </c>
      <c r="D12" s="4">
        <v>0</v>
      </c>
      <c r="E12" s="4">
        <v>1</v>
      </c>
      <c r="F12" s="4">
        <v>0</v>
      </c>
      <c r="G12" s="4">
        <v>0</v>
      </c>
      <c r="H12" s="4">
        <v>0</v>
      </c>
      <c r="I12" s="4">
        <v>0</v>
      </c>
      <c r="J12" s="4">
        <v>0</v>
      </c>
      <c r="K12" s="4">
        <v>0</v>
      </c>
      <c r="L12" s="4">
        <v>0</v>
      </c>
      <c r="M12" s="4">
        <v>0</v>
      </c>
      <c r="N12" s="4">
        <v>0</v>
      </c>
      <c r="O12" s="4">
        <v>0</v>
      </c>
      <c r="P12" s="4">
        <v>0</v>
      </c>
      <c r="Q12" s="4">
        <v>0</v>
      </c>
      <c r="R12" s="4">
        <v>0</v>
      </c>
      <c r="S12" s="4">
        <v>0</v>
      </c>
      <c r="T12" s="6">
        <f t="shared" si="0"/>
        <v>1</v>
      </c>
    </row>
    <row r="13" spans="1:20" x14ac:dyDescent="0.25">
      <c r="A13" t="s">
        <v>637</v>
      </c>
      <c r="B13" s="4">
        <v>0</v>
      </c>
      <c r="C13" s="4">
        <v>1</v>
      </c>
      <c r="D13" s="4">
        <v>0</v>
      </c>
      <c r="E13" s="4">
        <v>0</v>
      </c>
      <c r="F13" s="4">
        <v>0</v>
      </c>
      <c r="G13" s="4">
        <v>0</v>
      </c>
      <c r="H13" s="4">
        <v>0</v>
      </c>
      <c r="I13" s="4">
        <v>0</v>
      </c>
      <c r="J13" s="4">
        <v>0</v>
      </c>
      <c r="K13" s="4">
        <v>0</v>
      </c>
      <c r="L13" s="4">
        <v>0</v>
      </c>
      <c r="M13" s="4">
        <v>0</v>
      </c>
      <c r="N13" s="4">
        <v>0</v>
      </c>
      <c r="O13" s="4">
        <v>0</v>
      </c>
      <c r="P13" s="4">
        <v>0</v>
      </c>
      <c r="Q13" s="4">
        <v>0</v>
      </c>
      <c r="R13" s="4">
        <v>0</v>
      </c>
      <c r="S13" s="4">
        <v>0</v>
      </c>
      <c r="T13" s="6">
        <f t="shared" si="0"/>
        <v>1</v>
      </c>
    </row>
    <row r="14" spans="1:20" x14ac:dyDescent="0.25">
      <c r="A14" t="s">
        <v>493</v>
      </c>
      <c r="B14" s="4">
        <v>4</v>
      </c>
      <c r="C14" s="4">
        <v>1</v>
      </c>
      <c r="D14" s="4">
        <v>12</v>
      </c>
      <c r="E14" s="4">
        <v>7</v>
      </c>
      <c r="F14" s="4">
        <v>0</v>
      </c>
      <c r="G14" s="4">
        <v>0</v>
      </c>
      <c r="H14" s="4">
        <v>0</v>
      </c>
      <c r="I14" s="4">
        <v>0</v>
      </c>
      <c r="J14" s="4">
        <v>0</v>
      </c>
      <c r="K14" s="4">
        <v>0</v>
      </c>
      <c r="L14" s="4">
        <v>4</v>
      </c>
      <c r="M14" s="4">
        <v>0</v>
      </c>
      <c r="N14" s="4">
        <v>0</v>
      </c>
      <c r="O14" s="4">
        <v>0</v>
      </c>
      <c r="P14" s="4">
        <v>0</v>
      </c>
      <c r="Q14" s="4">
        <v>0</v>
      </c>
      <c r="R14" s="4">
        <v>5</v>
      </c>
      <c r="S14" s="4">
        <v>6</v>
      </c>
      <c r="T14" s="6">
        <f t="shared" si="0"/>
        <v>39</v>
      </c>
    </row>
    <row r="15" spans="1:20" x14ac:dyDescent="0.25">
      <c r="A15" t="s">
        <v>494</v>
      </c>
      <c r="B15" s="4">
        <v>0</v>
      </c>
      <c r="C15" s="4">
        <v>0</v>
      </c>
      <c r="D15" s="4">
        <v>2</v>
      </c>
      <c r="E15" s="4">
        <v>1</v>
      </c>
      <c r="F15" s="4">
        <v>0</v>
      </c>
      <c r="G15" s="4">
        <v>0</v>
      </c>
      <c r="H15" s="4">
        <v>0</v>
      </c>
      <c r="I15" s="4">
        <v>0</v>
      </c>
      <c r="J15" s="4">
        <v>0</v>
      </c>
      <c r="K15" s="4">
        <v>0</v>
      </c>
      <c r="L15" s="4">
        <v>0</v>
      </c>
      <c r="M15" s="4">
        <v>0</v>
      </c>
      <c r="N15" s="4">
        <v>0</v>
      </c>
      <c r="O15" s="4">
        <v>0</v>
      </c>
      <c r="P15" s="4">
        <v>0</v>
      </c>
      <c r="Q15" s="4">
        <v>0</v>
      </c>
      <c r="R15" s="4">
        <v>0</v>
      </c>
      <c r="S15" s="4">
        <v>0</v>
      </c>
      <c r="T15" s="6">
        <f t="shared" si="0"/>
        <v>3</v>
      </c>
    </row>
    <row r="16" spans="1:20" x14ac:dyDescent="0.25">
      <c r="A16" t="s">
        <v>497</v>
      </c>
      <c r="B16" s="4">
        <v>0</v>
      </c>
      <c r="C16" s="4">
        <v>1</v>
      </c>
      <c r="D16" s="4">
        <v>3</v>
      </c>
      <c r="E16" s="4">
        <v>3</v>
      </c>
      <c r="F16" s="4">
        <v>0</v>
      </c>
      <c r="G16" s="4">
        <v>0</v>
      </c>
      <c r="H16" s="4">
        <v>0</v>
      </c>
      <c r="I16" s="4">
        <v>0</v>
      </c>
      <c r="J16" s="4">
        <v>0</v>
      </c>
      <c r="K16" s="4">
        <v>0</v>
      </c>
      <c r="L16" s="4">
        <v>0</v>
      </c>
      <c r="M16" s="4">
        <v>0</v>
      </c>
      <c r="N16" s="4">
        <v>0</v>
      </c>
      <c r="O16" s="4">
        <v>0</v>
      </c>
      <c r="P16" s="4">
        <v>0</v>
      </c>
      <c r="Q16" s="4">
        <v>0</v>
      </c>
      <c r="R16" s="4">
        <v>0</v>
      </c>
      <c r="S16" s="4">
        <v>1</v>
      </c>
      <c r="T16" s="6">
        <f t="shared" si="0"/>
        <v>8</v>
      </c>
    </row>
    <row r="17" spans="1:20" x14ac:dyDescent="0.25">
      <c r="A17" t="s">
        <v>500</v>
      </c>
      <c r="B17" s="4">
        <v>4</v>
      </c>
      <c r="C17" s="4">
        <v>0</v>
      </c>
      <c r="D17" s="4">
        <v>12</v>
      </c>
      <c r="E17" s="4">
        <v>0</v>
      </c>
      <c r="F17" s="4">
        <v>0</v>
      </c>
      <c r="G17" s="4">
        <v>0</v>
      </c>
      <c r="H17" s="4">
        <v>0</v>
      </c>
      <c r="I17" s="4">
        <v>0</v>
      </c>
      <c r="J17" s="4">
        <v>0</v>
      </c>
      <c r="K17" s="4">
        <v>0</v>
      </c>
      <c r="L17" s="4">
        <v>0</v>
      </c>
      <c r="M17" s="4">
        <v>0</v>
      </c>
      <c r="N17" s="4">
        <v>0</v>
      </c>
      <c r="O17" s="4">
        <v>0</v>
      </c>
      <c r="P17" s="4">
        <v>0</v>
      </c>
      <c r="Q17" s="4">
        <v>0</v>
      </c>
      <c r="R17" s="4">
        <v>0</v>
      </c>
      <c r="S17" s="4">
        <v>0</v>
      </c>
      <c r="T17" s="6">
        <f t="shared" si="0"/>
        <v>16</v>
      </c>
    </row>
    <row r="18" spans="1:20" x14ac:dyDescent="0.25">
      <c r="A18" t="s">
        <v>501</v>
      </c>
      <c r="B18" s="4">
        <v>0</v>
      </c>
      <c r="C18" s="4">
        <v>0</v>
      </c>
      <c r="D18" s="4">
        <v>1</v>
      </c>
      <c r="E18" s="4">
        <v>3</v>
      </c>
      <c r="F18" s="4">
        <v>0</v>
      </c>
      <c r="G18" s="4">
        <v>0</v>
      </c>
      <c r="H18" s="4">
        <v>0</v>
      </c>
      <c r="I18" s="4">
        <v>0</v>
      </c>
      <c r="J18" s="4">
        <v>0</v>
      </c>
      <c r="K18" s="4">
        <v>0</v>
      </c>
      <c r="L18" s="4">
        <v>0</v>
      </c>
      <c r="M18" s="4">
        <v>0</v>
      </c>
      <c r="N18" s="4">
        <v>0</v>
      </c>
      <c r="O18" s="4">
        <v>0</v>
      </c>
      <c r="P18" s="4">
        <v>0</v>
      </c>
      <c r="Q18" s="4">
        <v>0</v>
      </c>
      <c r="R18" s="4">
        <v>2</v>
      </c>
      <c r="S18" s="4">
        <v>0</v>
      </c>
      <c r="T18" s="6">
        <f t="shared" si="0"/>
        <v>6</v>
      </c>
    </row>
    <row r="19" spans="1:20" x14ac:dyDescent="0.25">
      <c r="A19" t="s">
        <v>503</v>
      </c>
      <c r="B19" s="4">
        <v>9</v>
      </c>
      <c r="C19" s="4">
        <v>1</v>
      </c>
      <c r="D19" s="4">
        <v>13</v>
      </c>
      <c r="E19" s="4">
        <v>1</v>
      </c>
      <c r="F19" s="4">
        <v>0</v>
      </c>
      <c r="G19" s="4">
        <v>0</v>
      </c>
      <c r="H19" s="4">
        <v>0</v>
      </c>
      <c r="I19" s="4">
        <v>0</v>
      </c>
      <c r="J19" s="4">
        <v>0</v>
      </c>
      <c r="K19" s="4">
        <v>0</v>
      </c>
      <c r="L19" s="4">
        <v>0</v>
      </c>
      <c r="M19" s="4">
        <v>0</v>
      </c>
      <c r="N19" s="4">
        <v>0</v>
      </c>
      <c r="O19" s="4">
        <v>0</v>
      </c>
      <c r="P19" s="4">
        <v>0</v>
      </c>
      <c r="Q19" s="4">
        <v>0</v>
      </c>
      <c r="R19" s="4">
        <v>5</v>
      </c>
      <c r="S19" s="4">
        <v>0</v>
      </c>
      <c r="T19" s="6">
        <f t="shared" si="0"/>
        <v>29</v>
      </c>
    </row>
    <row r="20" spans="1:20" x14ac:dyDescent="0.25">
      <c r="A20" t="s">
        <v>505</v>
      </c>
      <c r="B20" s="4">
        <v>2</v>
      </c>
      <c r="C20" s="4">
        <v>3</v>
      </c>
      <c r="D20" s="4">
        <v>2</v>
      </c>
      <c r="E20" s="4">
        <v>1</v>
      </c>
      <c r="F20" s="4">
        <v>0</v>
      </c>
      <c r="G20" s="4">
        <v>0</v>
      </c>
      <c r="H20" s="4">
        <v>0</v>
      </c>
      <c r="I20" s="4">
        <v>0</v>
      </c>
      <c r="J20" s="4">
        <v>0</v>
      </c>
      <c r="K20" s="4">
        <v>0</v>
      </c>
      <c r="L20" s="4">
        <v>0</v>
      </c>
      <c r="M20" s="4">
        <v>0</v>
      </c>
      <c r="N20" s="4">
        <v>0</v>
      </c>
      <c r="O20" s="4">
        <v>0</v>
      </c>
      <c r="P20" s="4">
        <v>0</v>
      </c>
      <c r="Q20" s="4">
        <v>0</v>
      </c>
      <c r="R20" s="4">
        <v>2</v>
      </c>
      <c r="S20" s="4">
        <v>4</v>
      </c>
      <c r="T20" s="6">
        <f t="shared" si="0"/>
        <v>14</v>
      </c>
    </row>
    <row r="21" spans="1:20" x14ac:dyDescent="0.25">
      <c r="A21" s="2" t="s">
        <v>472</v>
      </c>
      <c r="B21" s="6">
        <f t="shared" ref="B21:T21" si="1">SUM(B7:B20)</f>
        <v>21</v>
      </c>
      <c r="C21" s="6">
        <f t="shared" si="1"/>
        <v>9</v>
      </c>
      <c r="D21" s="6">
        <f t="shared" si="1"/>
        <v>49</v>
      </c>
      <c r="E21" s="6">
        <f t="shared" si="1"/>
        <v>19</v>
      </c>
      <c r="F21" s="6">
        <f t="shared" si="1"/>
        <v>0</v>
      </c>
      <c r="G21" s="6">
        <f t="shared" si="1"/>
        <v>0</v>
      </c>
      <c r="H21" s="6">
        <f t="shared" si="1"/>
        <v>0</v>
      </c>
      <c r="I21" s="6">
        <f t="shared" si="1"/>
        <v>0</v>
      </c>
      <c r="J21" s="6">
        <f t="shared" si="1"/>
        <v>0</v>
      </c>
      <c r="K21" s="6">
        <f t="shared" si="1"/>
        <v>0</v>
      </c>
      <c r="L21" s="6">
        <f t="shared" si="1"/>
        <v>4</v>
      </c>
      <c r="M21" s="6">
        <f t="shared" si="1"/>
        <v>0</v>
      </c>
      <c r="N21" s="6">
        <f t="shared" si="1"/>
        <v>0</v>
      </c>
      <c r="O21" s="6">
        <f t="shared" si="1"/>
        <v>0</v>
      </c>
      <c r="P21" s="6">
        <f t="shared" si="1"/>
        <v>0</v>
      </c>
      <c r="Q21" s="6">
        <f t="shared" si="1"/>
        <v>0</v>
      </c>
      <c r="R21" s="6">
        <f t="shared" si="1"/>
        <v>15</v>
      </c>
      <c r="S21" s="6">
        <f t="shared" si="1"/>
        <v>11</v>
      </c>
      <c r="T21" s="6">
        <f t="shared" si="1"/>
        <v>128</v>
      </c>
    </row>
  </sheetData>
  <pageMargins left="0.75" right="0.75" top="1" bottom="1" header="0.5" footer="0.5"/>
  <pageSetup paperSize="9" scale="0" firstPageNumber="0" fitToWidth="0" fitToHeight="0"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AA340-370E-4B73-96FA-0DE8BE90D218}">
  <dimension ref="A1:T25"/>
  <sheetViews>
    <sheetView zoomScaleNormal="100" workbookViewId="0"/>
  </sheetViews>
  <sheetFormatPr defaultRowHeight="13.2" x14ac:dyDescent="0.25"/>
  <sheetData>
    <row r="1" spans="1:20" ht="17.399999999999999" x14ac:dyDescent="0.3">
      <c r="A1" s="1" t="s">
        <v>638</v>
      </c>
    </row>
    <row r="5" spans="1:20" x14ac:dyDescent="0.25">
      <c r="B5" s="2" t="s">
        <v>639</v>
      </c>
      <c r="D5" s="2" t="s">
        <v>636</v>
      </c>
      <c r="F5" s="2" t="s">
        <v>640</v>
      </c>
      <c r="H5" s="2" t="s">
        <v>641</v>
      </c>
      <c r="J5" s="2" t="s">
        <v>642</v>
      </c>
      <c r="L5" s="2" t="s">
        <v>643</v>
      </c>
      <c r="N5" s="2" t="s">
        <v>644</v>
      </c>
      <c r="P5" s="2" t="s">
        <v>645</v>
      </c>
      <c r="R5" s="2" t="s">
        <v>646</v>
      </c>
      <c r="T5" s="2" t="s">
        <v>543</v>
      </c>
    </row>
    <row r="6" spans="1:20" x14ac:dyDescent="0.25">
      <c r="A6" s="2" t="s">
        <v>467</v>
      </c>
      <c r="B6" t="s">
        <v>473</v>
      </c>
      <c r="C6" t="s">
        <v>474</v>
      </c>
      <c r="D6" t="s">
        <v>473</v>
      </c>
      <c r="E6" t="s">
        <v>474</v>
      </c>
      <c r="F6" t="s">
        <v>473</v>
      </c>
      <c r="G6" t="s">
        <v>474</v>
      </c>
      <c r="H6" t="s">
        <v>473</v>
      </c>
      <c r="I6" t="s">
        <v>474</v>
      </c>
      <c r="J6" t="s">
        <v>473</v>
      </c>
      <c r="K6" t="s">
        <v>474</v>
      </c>
      <c r="L6" t="s">
        <v>473</v>
      </c>
      <c r="M6" t="s">
        <v>474</v>
      </c>
      <c r="N6" t="s">
        <v>473</v>
      </c>
      <c r="O6" t="s">
        <v>474</v>
      </c>
      <c r="P6" t="s">
        <v>473</v>
      </c>
      <c r="Q6" t="s">
        <v>474</v>
      </c>
      <c r="R6" t="s">
        <v>473</v>
      </c>
      <c r="S6" t="s">
        <v>474</v>
      </c>
    </row>
    <row r="7" spans="1:20" x14ac:dyDescent="0.25">
      <c r="A7" t="s">
        <v>477</v>
      </c>
      <c r="B7" s="4">
        <v>0</v>
      </c>
      <c r="C7" s="4">
        <v>0</v>
      </c>
      <c r="D7" s="4">
        <v>1</v>
      </c>
      <c r="E7" s="4">
        <v>0</v>
      </c>
      <c r="F7" s="4">
        <v>0</v>
      </c>
      <c r="G7" s="4">
        <v>0</v>
      </c>
      <c r="H7" s="4">
        <v>0</v>
      </c>
      <c r="I7" s="4">
        <v>0</v>
      </c>
      <c r="J7" s="4">
        <v>0</v>
      </c>
      <c r="K7" s="4">
        <v>0</v>
      </c>
      <c r="L7" s="4">
        <v>0</v>
      </c>
      <c r="M7" s="4">
        <v>0</v>
      </c>
      <c r="N7" s="4">
        <v>0</v>
      </c>
      <c r="O7" s="4">
        <v>0</v>
      </c>
      <c r="P7" s="4">
        <v>0</v>
      </c>
      <c r="Q7" s="4">
        <v>0</v>
      </c>
      <c r="R7" s="4">
        <v>0</v>
      </c>
      <c r="S7" s="4">
        <v>0</v>
      </c>
      <c r="T7" s="6">
        <f t="shared" ref="T7:T24" si="0">SUM(B7:S7)</f>
        <v>1</v>
      </c>
    </row>
    <row r="8" spans="1:20" x14ac:dyDescent="0.25">
      <c r="A8" t="s">
        <v>478</v>
      </c>
      <c r="B8" s="4">
        <v>0</v>
      </c>
      <c r="C8" s="4">
        <v>0</v>
      </c>
      <c r="D8" s="4">
        <v>1</v>
      </c>
      <c r="E8" s="4">
        <v>0</v>
      </c>
      <c r="F8" s="4">
        <v>0</v>
      </c>
      <c r="G8" s="4">
        <v>0</v>
      </c>
      <c r="H8" s="4">
        <v>0</v>
      </c>
      <c r="I8" s="4">
        <v>0</v>
      </c>
      <c r="J8" s="4">
        <v>0</v>
      </c>
      <c r="K8" s="4">
        <v>0</v>
      </c>
      <c r="L8" s="4">
        <v>0</v>
      </c>
      <c r="M8" s="4">
        <v>0</v>
      </c>
      <c r="N8" s="4">
        <v>0</v>
      </c>
      <c r="O8" s="4">
        <v>0</v>
      </c>
      <c r="P8" s="4">
        <v>0</v>
      </c>
      <c r="Q8" s="4">
        <v>0</v>
      </c>
      <c r="R8" s="4">
        <v>0</v>
      </c>
      <c r="S8" s="4">
        <v>0</v>
      </c>
      <c r="T8" s="6">
        <f t="shared" si="0"/>
        <v>1</v>
      </c>
    </row>
    <row r="9" spans="1:20" x14ac:dyDescent="0.25">
      <c r="A9" t="s">
        <v>480</v>
      </c>
      <c r="B9" s="4">
        <v>0</v>
      </c>
      <c r="C9" s="4">
        <v>0</v>
      </c>
      <c r="D9" s="4">
        <v>1</v>
      </c>
      <c r="E9" s="4">
        <v>1</v>
      </c>
      <c r="F9" s="4">
        <v>0</v>
      </c>
      <c r="G9" s="4">
        <v>0</v>
      </c>
      <c r="H9" s="4">
        <v>0</v>
      </c>
      <c r="I9" s="4">
        <v>0</v>
      </c>
      <c r="J9" s="4">
        <v>0</v>
      </c>
      <c r="K9" s="4">
        <v>0</v>
      </c>
      <c r="L9" s="4">
        <v>0</v>
      </c>
      <c r="M9" s="4">
        <v>0</v>
      </c>
      <c r="N9" s="4">
        <v>0</v>
      </c>
      <c r="O9" s="4">
        <v>0</v>
      </c>
      <c r="P9" s="4">
        <v>0</v>
      </c>
      <c r="Q9" s="4">
        <v>0</v>
      </c>
      <c r="R9" s="4">
        <v>0</v>
      </c>
      <c r="S9" s="4">
        <v>0</v>
      </c>
      <c r="T9" s="6">
        <f t="shared" si="0"/>
        <v>2</v>
      </c>
    </row>
    <row r="10" spans="1:20" x14ac:dyDescent="0.25">
      <c r="A10" t="s">
        <v>481</v>
      </c>
      <c r="B10" s="4">
        <v>0</v>
      </c>
      <c r="C10" s="4">
        <v>0</v>
      </c>
      <c r="D10" s="4">
        <v>1</v>
      </c>
      <c r="E10" s="4">
        <v>0</v>
      </c>
      <c r="F10" s="4">
        <v>0</v>
      </c>
      <c r="G10" s="4">
        <v>0</v>
      </c>
      <c r="H10" s="4">
        <v>0</v>
      </c>
      <c r="I10" s="4">
        <v>0</v>
      </c>
      <c r="J10" s="4">
        <v>0</v>
      </c>
      <c r="K10" s="4">
        <v>0</v>
      </c>
      <c r="L10" s="4">
        <v>0</v>
      </c>
      <c r="M10" s="4">
        <v>0</v>
      </c>
      <c r="N10" s="4">
        <v>0</v>
      </c>
      <c r="O10" s="4">
        <v>0</v>
      </c>
      <c r="P10" s="4">
        <v>0</v>
      </c>
      <c r="Q10" s="4">
        <v>0</v>
      </c>
      <c r="R10" s="4">
        <v>0</v>
      </c>
      <c r="S10" s="4">
        <v>0</v>
      </c>
      <c r="T10" s="6">
        <f t="shared" si="0"/>
        <v>1</v>
      </c>
    </row>
    <row r="11" spans="1:20" x14ac:dyDescent="0.25">
      <c r="A11" t="s">
        <v>487</v>
      </c>
      <c r="B11" s="4">
        <v>0</v>
      </c>
      <c r="C11" s="4">
        <v>0</v>
      </c>
      <c r="D11" s="4">
        <v>0</v>
      </c>
      <c r="E11" s="4">
        <v>1</v>
      </c>
      <c r="F11" s="4">
        <v>0</v>
      </c>
      <c r="G11" s="4">
        <v>0</v>
      </c>
      <c r="H11" s="4">
        <v>0</v>
      </c>
      <c r="I11" s="4">
        <v>0</v>
      </c>
      <c r="J11" s="4">
        <v>0</v>
      </c>
      <c r="K11" s="4">
        <v>0</v>
      </c>
      <c r="L11" s="4">
        <v>0</v>
      </c>
      <c r="M11" s="4">
        <v>0</v>
      </c>
      <c r="N11" s="4">
        <v>0</v>
      </c>
      <c r="O11" s="4">
        <v>0</v>
      </c>
      <c r="P11" s="4">
        <v>0</v>
      </c>
      <c r="Q11" s="4">
        <v>0</v>
      </c>
      <c r="R11" s="4">
        <v>0</v>
      </c>
      <c r="S11" s="4">
        <v>0</v>
      </c>
      <c r="T11" s="6">
        <f t="shared" si="0"/>
        <v>1</v>
      </c>
    </row>
    <row r="12" spans="1:20" x14ac:dyDescent="0.25">
      <c r="A12" t="s">
        <v>493</v>
      </c>
      <c r="B12" s="4">
        <v>1</v>
      </c>
      <c r="C12" s="4">
        <v>7</v>
      </c>
      <c r="D12" s="4">
        <v>529</v>
      </c>
      <c r="E12" s="4">
        <v>581</v>
      </c>
      <c r="F12" s="4">
        <v>0</v>
      </c>
      <c r="G12" s="4">
        <v>0</v>
      </c>
      <c r="H12" s="4">
        <v>0</v>
      </c>
      <c r="I12" s="4">
        <v>0</v>
      </c>
      <c r="J12" s="4">
        <v>0</v>
      </c>
      <c r="K12" s="4">
        <v>0</v>
      </c>
      <c r="L12" s="4">
        <v>0</v>
      </c>
      <c r="M12" s="4">
        <v>0</v>
      </c>
      <c r="N12" s="4">
        <v>0</v>
      </c>
      <c r="O12" s="4">
        <v>0</v>
      </c>
      <c r="P12" s="4">
        <v>0</v>
      </c>
      <c r="Q12" s="4">
        <v>0</v>
      </c>
      <c r="R12" s="4">
        <v>0</v>
      </c>
      <c r="S12" s="4">
        <v>0</v>
      </c>
      <c r="T12" s="6">
        <f t="shared" si="0"/>
        <v>1118</v>
      </c>
    </row>
    <row r="13" spans="1:20" x14ac:dyDescent="0.25">
      <c r="A13" t="s">
        <v>494</v>
      </c>
      <c r="B13" s="4">
        <v>0</v>
      </c>
      <c r="C13" s="4">
        <v>0</v>
      </c>
      <c r="D13" s="4">
        <v>13</v>
      </c>
      <c r="E13" s="4">
        <v>6</v>
      </c>
      <c r="F13" s="4">
        <v>0</v>
      </c>
      <c r="G13" s="4">
        <v>0</v>
      </c>
      <c r="H13" s="4">
        <v>0</v>
      </c>
      <c r="I13" s="4">
        <v>0</v>
      </c>
      <c r="J13" s="4">
        <v>0</v>
      </c>
      <c r="K13" s="4">
        <v>0</v>
      </c>
      <c r="L13" s="4">
        <v>0</v>
      </c>
      <c r="M13" s="4">
        <v>0</v>
      </c>
      <c r="N13" s="4">
        <v>0</v>
      </c>
      <c r="O13" s="4">
        <v>0</v>
      </c>
      <c r="P13" s="4">
        <v>0</v>
      </c>
      <c r="Q13" s="4">
        <v>0</v>
      </c>
      <c r="R13" s="4">
        <v>0</v>
      </c>
      <c r="S13" s="4">
        <v>0</v>
      </c>
      <c r="T13" s="6">
        <f t="shared" si="0"/>
        <v>19</v>
      </c>
    </row>
    <row r="14" spans="1:20" x14ac:dyDescent="0.25">
      <c r="A14" t="s">
        <v>495</v>
      </c>
      <c r="B14" s="4">
        <v>0</v>
      </c>
      <c r="C14" s="4">
        <v>1</v>
      </c>
      <c r="D14" s="4">
        <v>1</v>
      </c>
      <c r="E14" s="4">
        <v>0</v>
      </c>
      <c r="F14" s="4">
        <v>0</v>
      </c>
      <c r="G14" s="4">
        <v>0</v>
      </c>
      <c r="H14" s="4">
        <v>0</v>
      </c>
      <c r="I14" s="4">
        <v>0</v>
      </c>
      <c r="J14" s="4">
        <v>0</v>
      </c>
      <c r="K14" s="4">
        <v>0</v>
      </c>
      <c r="L14" s="4">
        <v>0</v>
      </c>
      <c r="M14" s="4">
        <v>0</v>
      </c>
      <c r="N14" s="4">
        <v>0</v>
      </c>
      <c r="O14" s="4">
        <v>0</v>
      </c>
      <c r="P14" s="4">
        <v>0</v>
      </c>
      <c r="Q14" s="4">
        <v>0</v>
      </c>
      <c r="R14" s="4">
        <v>0</v>
      </c>
      <c r="S14" s="4">
        <v>0</v>
      </c>
      <c r="T14" s="6">
        <f t="shared" si="0"/>
        <v>2</v>
      </c>
    </row>
    <row r="15" spans="1:20" x14ac:dyDescent="0.25">
      <c r="A15" t="s">
        <v>496</v>
      </c>
      <c r="B15" s="4">
        <v>0</v>
      </c>
      <c r="C15" s="4">
        <v>0</v>
      </c>
      <c r="D15" s="4">
        <v>1</v>
      </c>
      <c r="E15" s="4">
        <v>0</v>
      </c>
      <c r="F15" s="4">
        <v>0</v>
      </c>
      <c r="G15" s="4">
        <v>0</v>
      </c>
      <c r="H15" s="4">
        <v>0</v>
      </c>
      <c r="I15" s="4">
        <v>0</v>
      </c>
      <c r="J15" s="4">
        <v>0</v>
      </c>
      <c r="K15" s="4">
        <v>0</v>
      </c>
      <c r="L15" s="4">
        <v>0</v>
      </c>
      <c r="M15" s="4">
        <v>0</v>
      </c>
      <c r="N15" s="4">
        <v>0</v>
      </c>
      <c r="O15" s="4">
        <v>0</v>
      </c>
      <c r="P15" s="4">
        <v>0</v>
      </c>
      <c r="Q15" s="4">
        <v>0</v>
      </c>
      <c r="R15" s="4">
        <v>0</v>
      </c>
      <c r="S15" s="4">
        <v>0</v>
      </c>
      <c r="T15" s="6">
        <f t="shared" si="0"/>
        <v>1</v>
      </c>
    </row>
    <row r="16" spans="1:20" x14ac:dyDescent="0.25">
      <c r="A16" t="s">
        <v>497</v>
      </c>
      <c r="B16" s="4">
        <v>3</v>
      </c>
      <c r="C16" s="4">
        <v>4</v>
      </c>
      <c r="D16" s="4">
        <v>10</v>
      </c>
      <c r="E16" s="4">
        <v>20</v>
      </c>
      <c r="F16" s="4">
        <v>0</v>
      </c>
      <c r="G16" s="4">
        <v>0</v>
      </c>
      <c r="H16" s="4">
        <v>0</v>
      </c>
      <c r="I16" s="4">
        <v>0</v>
      </c>
      <c r="J16" s="4">
        <v>0</v>
      </c>
      <c r="K16" s="4">
        <v>0</v>
      </c>
      <c r="L16" s="4">
        <v>0</v>
      </c>
      <c r="M16" s="4">
        <v>0</v>
      </c>
      <c r="N16" s="4">
        <v>0</v>
      </c>
      <c r="O16" s="4">
        <v>0</v>
      </c>
      <c r="P16" s="4">
        <v>0</v>
      </c>
      <c r="Q16" s="4">
        <v>0</v>
      </c>
      <c r="R16" s="4">
        <v>0</v>
      </c>
      <c r="S16" s="4">
        <v>0</v>
      </c>
      <c r="T16" s="6">
        <f t="shared" si="0"/>
        <v>37</v>
      </c>
    </row>
    <row r="17" spans="1:20" x14ac:dyDescent="0.25">
      <c r="A17" t="s">
        <v>498</v>
      </c>
      <c r="B17" s="4">
        <v>0</v>
      </c>
      <c r="C17" s="4">
        <v>0</v>
      </c>
      <c r="D17" s="4">
        <v>0</v>
      </c>
      <c r="E17" s="4">
        <v>2</v>
      </c>
      <c r="F17" s="4">
        <v>0</v>
      </c>
      <c r="G17" s="4">
        <v>0</v>
      </c>
      <c r="H17" s="4">
        <v>0</v>
      </c>
      <c r="I17" s="4">
        <v>0</v>
      </c>
      <c r="J17" s="4">
        <v>0</v>
      </c>
      <c r="K17" s="4">
        <v>0</v>
      </c>
      <c r="L17" s="4">
        <v>0</v>
      </c>
      <c r="M17" s="4">
        <v>0</v>
      </c>
      <c r="N17" s="4">
        <v>0</v>
      </c>
      <c r="O17" s="4">
        <v>0</v>
      </c>
      <c r="P17" s="4">
        <v>0</v>
      </c>
      <c r="Q17" s="4">
        <v>0</v>
      </c>
      <c r="R17" s="4">
        <v>0</v>
      </c>
      <c r="S17" s="4">
        <v>0</v>
      </c>
      <c r="T17" s="6">
        <f t="shared" si="0"/>
        <v>2</v>
      </c>
    </row>
    <row r="18" spans="1:20" x14ac:dyDescent="0.25">
      <c r="A18" t="s">
        <v>499</v>
      </c>
      <c r="B18" s="4">
        <v>0</v>
      </c>
      <c r="C18" s="4">
        <v>0</v>
      </c>
      <c r="D18" s="4">
        <v>1</v>
      </c>
      <c r="E18" s="4">
        <v>0</v>
      </c>
      <c r="F18" s="4">
        <v>0</v>
      </c>
      <c r="G18" s="4">
        <v>0</v>
      </c>
      <c r="H18" s="4">
        <v>0</v>
      </c>
      <c r="I18" s="4">
        <v>0</v>
      </c>
      <c r="J18" s="4">
        <v>0</v>
      </c>
      <c r="K18" s="4">
        <v>0</v>
      </c>
      <c r="L18" s="4">
        <v>0</v>
      </c>
      <c r="M18" s="4">
        <v>0</v>
      </c>
      <c r="N18" s="4">
        <v>0</v>
      </c>
      <c r="O18" s="4">
        <v>0</v>
      </c>
      <c r="P18" s="4">
        <v>0</v>
      </c>
      <c r="Q18" s="4">
        <v>0</v>
      </c>
      <c r="R18" s="4">
        <v>0</v>
      </c>
      <c r="S18" s="4">
        <v>0</v>
      </c>
      <c r="T18" s="6">
        <f t="shared" si="0"/>
        <v>1</v>
      </c>
    </row>
    <row r="19" spans="1:20" x14ac:dyDescent="0.25">
      <c r="A19" t="s">
        <v>500</v>
      </c>
      <c r="B19" s="4">
        <v>0</v>
      </c>
      <c r="C19" s="4">
        <v>0</v>
      </c>
      <c r="D19" s="4">
        <v>133</v>
      </c>
      <c r="E19" s="4">
        <v>1</v>
      </c>
      <c r="F19" s="4">
        <v>0</v>
      </c>
      <c r="G19" s="4">
        <v>0</v>
      </c>
      <c r="H19" s="4">
        <v>0</v>
      </c>
      <c r="I19" s="4">
        <v>0</v>
      </c>
      <c r="J19" s="4">
        <v>0</v>
      </c>
      <c r="K19" s="4">
        <v>0</v>
      </c>
      <c r="L19" s="4">
        <v>0</v>
      </c>
      <c r="M19" s="4">
        <v>0</v>
      </c>
      <c r="N19" s="4">
        <v>0</v>
      </c>
      <c r="O19" s="4">
        <v>0</v>
      </c>
      <c r="P19" s="4">
        <v>0</v>
      </c>
      <c r="Q19" s="4">
        <v>0</v>
      </c>
      <c r="R19" s="4">
        <v>0</v>
      </c>
      <c r="S19" s="4">
        <v>0</v>
      </c>
      <c r="T19" s="6">
        <f t="shared" si="0"/>
        <v>134</v>
      </c>
    </row>
    <row r="20" spans="1:20" x14ac:dyDescent="0.25">
      <c r="A20" t="s">
        <v>501</v>
      </c>
      <c r="B20" s="4">
        <v>0</v>
      </c>
      <c r="C20" s="4">
        <v>0</v>
      </c>
      <c r="D20" s="4">
        <v>10</v>
      </c>
      <c r="E20" s="4">
        <v>22</v>
      </c>
      <c r="F20" s="4">
        <v>0</v>
      </c>
      <c r="G20" s="4">
        <v>0</v>
      </c>
      <c r="H20" s="4">
        <v>0</v>
      </c>
      <c r="I20" s="4">
        <v>0</v>
      </c>
      <c r="J20" s="4">
        <v>0</v>
      </c>
      <c r="K20" s="4">
        <v>0</v>
      </c>
      <c r="L20" s="4">
        <v>0</v>
      </c>
      <c r="M20" s="4">
        <v>0</v>
      </c>
      <c r="N20" s="4">
        <v>0</v>
      </c>
      <c r="O20" s="4">
        <v>0</v>
      </c>
      <c r="P20" s="4">
        <v>0</v>
      </c>
      <c r="Q20" s="4">
        <v>0</v>
      </c>
      <c r="R20" s="4">
        <v>0</v>
      </c>
      <c r="S20" s="4">
        <v>0</v>
      </c>
      <c r="T20" s="6">
        <f t="shared" si="0"/>
        <v>32</v>
      </c>
    </row>
    <row r="21" spans="1:20" x14ac:dyDescent="0.25">
      <c r="A21" t="s">
        <v>502</v>
      </c>
      <c r="B21" s="4">
        <v>0</v>
      </c>
      <c r="C21" s="4">
        <v>0</v>
      </c>
      <c r="D21" s="4">
        <v>0</v>
      </c>
      <c r="E21" s="4">
        <v>1</v>
      </c>
      <c r="F21" s="4">
        <v>0</v>
      </c>
      <c r="G21" s="4">
        <v>0</v>
      </c>
      <c r="H21" s="4">
        <v>0</v>
      </c>
      <c r="I21" s="4">
        <v>0</v>
      </c>
      <c r="J21" s="4">
        <v>0</v>
      </c>
      <c r="K21" s="4">
        <v>0</v>
      </c>
      <c r="L21" s="4">
        <v>0</v>
      </c>
      <c r="M21" s="4">
        <v>0</v>
      </c>
      <c r="N21" s="4">
        <v>0</v>
      </c>
      <c r="O21" s="4">
        <v>0</v>
      </c>
      <c r="P21" s="4">
        <v>0</v>
      </c>
      <c r="Q21" s="4">
        <v>0</v>
      </c>
      <c r="R21" s="4">
        <v>0</v>
      </c>
      <c r="S21" s="4">
        <v>0</v>
      </c>
      <c r="T21" s="6">
        <f t="shared" si="0"/>
        <v>1</v>
      </c>
    </row>
    <row r="22" spans="1:20" x14ac:dyDescent="0.25">
      <c r="A22" t="s">
        <v>503</v>
      </c>
      <c r="B22" s="4">
        <v>39</v>
      </c>
      <c r="C22" s="4">
        <v>2</v>
      </c>
      <c r="D22" s="4">
        <v>550</v>
      </c>
      <c r="E22" s="4">
        <v>29</v>
      </c>
      <c r="F22" s="4">
        <v>0</v>
      </c>
      <c r="G22" s="4">
        <v>0</v>
      </c>
      <c r="H22" s="4">
        <v>0</v>
      </c>
      <c r="I22" s="4">
        <v>0</v>
      </c>
      <c r="J22" s="4">
        <v>0</v>
      </c>
      <c r="K22" s="4">
        <v>0</v>
      </c>
      <c r="L22" s="4">
        <v>0</v>
      </c>
      <c r="M22" s="4">
        <v>0</v>
      </c>
      <c r="N22" s="4">
        <v>0</v>
      </c>
      <c r="O22" s="4">
        <v>0</v>
      </c>
      <c r="P22" s="4">
        <v>0</v>
      </c>
      <c r="Q22" s="4">
        <v>0</v>
      </c>
      <c r="R22" s="4">
        <v>0</v>
      </c>
      <c r="S22" s="4">
        <v>0</v>
      </c>
      <c r="T22" s="6">
        <f t="shared" si="0"/>
        <v>620</v>
      </c>
    </row>
    <row r="23" spans="1:20" x14ac:dyDescent="0.25">
      <c r="A23" t="s">
        <v>504</v>
      </c>
      <c r="B23" s="4">
        <v>0</v>
      </c>
      <c r="C23" s="4">
        <v>0</v>
      </c>
      <c r="D23" s="4">
        <v>6</v>
      </c>
      <c r="E23" s="4">
        <v>7</v>
      </c>
      <c r="F23" s="4">
        <v>0</v>
      </c>
      <c r="G23" s="4">
        <v>0</v>
      </c>
      <c r="H23" s="4">
        <v>0</v>
      </c>
      <c r="I23" s="4">
        <v>0</v>
      </c>
      <c r="J23" s="4">
        <v>0</v>
      </c>
      <c r="K23" s="4">
        <v>0</v>
      </c>
      <c r="L23" s="4">
        <v>0</v>
      </c>
      <c r="M23" s="4">
        <v>0</v>
      </c>
      <c r="N23" s="4">
        <v>0</v>
      </c>
      <c r="O23" s="4">
        <v>0</v>
      </c>
      <c r="P23" s="4">
        <v>0</v>
      </c>
      <c r="Q23" s="4">
        <v>0</v>
      </c>
      <c r="R23" s="4">
        <v>0</v>
      </c>
      <c r="S23" s="4">
        <v>0</v>
      </c>
      <c r="T23" s="6">
        <f t="shared" si="0"/>
        <v>13</v>
      </c>
    </row>
    <row r="24" spans="1:20" x14ac:dyDescent="0.25">
      <c r="A24" t="s">
        <v>505</v>
      </c>
      <c r="B24" s="4">
        <v>0</v>
      </c>
      <c r="C24" s="4">
        <v>0</v>
      </c>
      <c r="D24" s="4">
        <v>99</v>
      </c>
      <c r="E24" s="4">
        <v>90</v>
      </c>
      <c r="F24" s="4">
        <v>0</v>
      </c>
      <c r="G24" s="4">
        <v>0</v>
      </c>
      <c r="H24" s="4">
        <v>0</v>
      </c>
      <c r="I24" s="4">
        <v>0</v>
      </c>
      <c r="J24" s="4">
        <v>0</v>
      </c>
      <c r="K24" s="4">
        <v>0</v>
      </c>
      <c r="L24" s="4">
        <v>0</v>
      </c>
      <c r="M24" s="4">
        <v>0</v>
      </c>
      <c r="N24" s="4">
        <v>0</v>
      </c>
      <c r="O24" s="4">
        <v>0</v>
      </c>
      <c r="P24" s="4">
        <v>0</v>
      </c>
      <c r="Q24" s="4">
        <v>0</v>
      </c>
      <c r="R24" s="4">
        <v>0</v>
      </c>
      <c r="S24" s="4">
        <v>0</v>
      </c>
      <c r="T24" s="6">
        <f t="shared" si="0"/>
        <v>189</v>
      </c>
    </row>
    <row r="25" spans="1:20" x14ac:dyDescent="0.25">
      <c r="A25" s="2" t="s">
        <v>472</v>
      </c>
      <c r="B25" s="6">
        <f t="shared" ref="B25:T25" si="1">SUM(B7:B24)</f>
        <v>43</v>
      </c>
      <c r="C25" s="6">
        <f t="shared" si="1"/>
        <v>14</v>
      </c>
      <c r="D25" s="6">
        <f t="shared" si="1"/>
        <v>1357</v>
      </c>
      <c r="E25" s="6">
        <f t="shared" si="1"/>
        <v>761</v>
      </c>
      <c r="F25" s="6">
        <f t="shared" si="1"/>
        <v>0</v>
      </c>
      <c r="G25" s="6">
        <f t="shared" si="1"/>
        <v>0</v>
      </c>
      <c r="H25" s="6">
        <f t="shared" si="1"/>
        <v>0</v>
      </c>
      <c r="I25" s="6">
        <f t="shared" si="1"/>
        <v>0</v>
      </c>
      <c r="J25" s="6">
        <f t="shared" si="1"/>
        <v>0</v>
      </c>
      <c r="K25" s="6">
        <f t="shared" si="1"/>
        <v>0</v>
      </c>
      <c r="L25" s="6">
        <f t="shared" si="1"/>
        <v>0</v>
      </c>
      <c r="M25" s="6">
        <f t="shared" si="1"/>
        <v>0</v>
      </c>
      <c r="N25" s="6">
        <f t="shared" si="1"/>
        <v>0</v>
      </c>
      <c r="O25" s="6">
        <f t="shared" si="1"/>
        <v>0</v>
      </c>
      <c r="P25" s="6">
        <f t="shared" si="1"/>
        <v>0</v>
      </c>
      <c r="Q25" s="6">
        <f t="shared" si="1"/>
        <v>0</v>
      </c>
      <c r="R25" s="6">
        <f t="shared" si="1"/>
        <v>0</v>
      </c>
      <c r="S25" s="6">
        <f t="shared" si="1"/>
        <v>0</v>
      </c>
      <c r="T25" s="6">
        <f t="shared" si="1"/>
        <v>2175</v>
      </c>
    </row>
  </sheetData>
  <pageMargins left="0.75" right="0.75" top="1" bottom="1" header="0.5" footer="0.5"/>
  <pageSetup paperSize="9" scale="0" firstPageNumber="0" fitToWidth="0" fitToHeight="0"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D3519-98E3-41ED-AF73-97E605FC5F02}">
  <dimension ref="A1:V38"/>
  <sheetViews>
    <sheetView zoomScaleNormal="100" workbookViewId="0"/>
  </sheetViews>
  <sheetFormatPr defaultRowHeight="13.2" x14ac:dyDescent="0.25"/>
  <sheetData>
    <row r="1" spans="1:22" ht="17.399999999999999" x14ac:dyDescent="0.3">
      <c r="A1" s="1" t="s">
        <v>647</v>
      </c>
    </row>
    <row r="5" spans="1:22" x14ac:dyDescent="0.25">
      <c r="A5" s="2" t="s">
        <v>648</v>
      </c>
      <c r="B5" s="2" t="s">
        <v>649</v>
      </c>
      <c r="D5" s="2" t="s">
        <v>650</v>
      </c>
      <c r="F5" s="2" t="s">
        <v>651</v>
      </c>
      <c r="H5" s="2" t="s">
        <v>652</v>
      </c>
      <c r="J5" s="2" t="s">
        <v>653</v>
      </c>
      <c r="L5" s="2" t="s">
        <v>654</v>
      </c>
      <c r="N5" s="2" t="s">
        <v>655</v>
      </c>
      <c r="P5" s="2" t="s">
        <v>656</v>
      </c>
      <c r="R5" s="2" t="s">
        <v>657</v>
      </c>
      <c r="T5" s="2" t="s">
        <v>658</v>
      </c>
      <c r="V5" s="2" t="s">
        <v>472</v>
      </c>
    </row>
    <row r="6" spans="1:22" x14ac:dyDescent="0.25">
      <c r="A6" s="2" t="s">
        <v>467</v>
      </c>
      <c r="B6" t="s">
        <v>473</v>
      </c>
      <c r="C6" t="s">
        <v>474</v>
      </c>
      <c r="D6" t="s">
        <v>473</v>
      </c>
      <c r="E6" t="s">
        <v>474</v>
      </c>
      <c r="F6" t="s">
        <v>473</v>
      </c>
      <c r="G6" t="s">
        <v>474</v>
      </c>
      <c r="H6" t="s">
        <v>473</v>
      </c>
      <c r="I6" t="s">
        <v>474</v>
      </c>
      <c r="J6" t="s">
        <v>473</v>
      </c>
      <c r="K6" t="s">
        <v>474</v>
      </c>
      <c r="L6" t="s">
        <v>473</v>
      </c>
      <c r="M6" t="s">
        <v>474</v>
      </c>
      <c r="N6" t="s">
        <v>473</v>
      </c>
      <c r="O6" t="s">
        <v>474</v>
      </c>
      <c r="P6" t="s">
        <v>473</v>
      </c>
      <c r="Q6" t="s">
        <v>474</v>
      </c>
      <c r="R6" t="s">
        <v>473</v>
      </c>
      <c r="S6" t="s">
        <v>474</v>
      </c>
      <c r="T6" t="s">
        <v>473</v>
      </c>
      <c r="U6" t="s">
        <v>474</v>
      </c>
    </row>
    <row r="7" spans="1:22" x14ac:dyDescent="0.25">
      <c r="A7" t="s">
        <v>475</v>
      </c>
      <c r="B7" s="4">
        <v>0</v>
      </c>
      <c r="C7" s="4">
        <v>0</v>
      </c>
      <c r="D7" s="4">
        <v>0</v>
      </c>
      <c r="E7" s="4">
        <v>1</v>
      </c>
      <c r="F7" s="4">
        <v>0</v>
      </c>
      <c r="G7" s="4">
        <v>0</v>
      </c>
      <c r="H7" s="4">
        <v>0</v>
      </c>
      <c r="I7" s="4">
        <v>0</v>
      </c>
      <c r="J7" s="4">
        <v>0</v>
      </c>
      <c r="K7" s="4">
        <v>0</v>
      </c>
      <c r="L7" s="4">
        <v>0</v>
      </c>
      <c r="M7" s="4">
        <v>0</v>
      </c>
      <c r="N7" s="4">
        <v>0</v>
      </c>
      <c r="O7" s="4">
        <v>0</v>
      </c>
      <c r="P7" s="4">
        <v>0</v>
      </c>
      <c r="Q7" s="4">
        <v>0</v>
      </c>
      <c r="R7" s="4">
        <v>0</v>
      </c>
      <c r="S7" s="4">
        <v>0</v>
      </c>
      <c r="T7" s="4">
        <v>0</v>
      </c>
      <c r="U7" s="4">
        <v>0</v>
      </c>
      <c r="V7" s="5">
        <f t="shared" ref="V7:V37" si="0">SUM(B7:U7)</f>
        <v>1</v>
      </c>
    </row>
    <row r="8" spans="1:22" x14ac:dyDescent="0.25">
      <c r="A8" t="s">
        <v>476</v>
      </c>
      <c r="B8" s="4">
        <v>0</v>
      </c>
      <c r="C8" s="4">
        <v>0</v>
      </c>
      <c r="D8" s="4">
        <v>1</v>
      </c>
      <c r="E8" s="4">
        <v>0</v>
      </c>
      <c r="F8" s="4">
        <v>0</v>
      </c>
      <c r="G8" s="4">
        <v>0</v>
      </c>
      <c r="H8" s="4">
        <v>0</v>
      </c>
      <c r="I8" s="4">
        <v>0</v>
      </c>
      <c r="J8" s="4">
        <v>0</v>
      </c>
      <c r="K8" s="4">
        <v>0</v>
      </c>
      <c r="L8" s="4">
        <v>0</v>
      </c>
      <c r="M8" s="4">
        <v>0</v>
      </c>
      <c r="N8" s="4">
        <v>0</v>
      </c>
      <c r="O8" s="4">
        <v>0</v>
      </c>
      <c r="P8" s="4">
        <v>0</v>
      </c>
      <c r="Q8" s="4">
        <v>0</v>
      </c>
      <c r="R8" s="4">
        <v>0</v>
      </c>
      <c r="S8" s="4">
        <v>0</v>
      </c>
      <c r="T8" s="4">
        <v>0</v>
      </c>
      <c r="U8" s="4">
        <v>0</v>
      </c>
      <c r="V8" s="5">
        <f t="shared" si="0"/>
        <v>1</v>
      </c>
    </row>
    <row r="9" spans="1:22" x14ac:dyDescent="0.25">
      <c r="A9" t="s">
        <v>477</v>
      </c>
      <c r="B9" s="4">
        <v>1</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5">
        <f t="shared" si="0"/>
        <v>1</v>
      </c>
    </row>
    <row r="10" spans="1:22" x14ac:dyDescent="0.25">
      <c r="A10" t="s">
        <v>478</v>
      </c>
      <c r="B10" s="4">
        <v>0</v>
      </c>
      <c r="C10" s="4">
        <v>0</v>
      </c>
      <c r="D10" s="4">
        <v>0</v>
      </c>
      <c r="E10" s="4">
        <v>0</v>
      </c>
      <c r="F10" s="4">
        <v>1</v>
      </c>
      <c r="G10" s="4">
        <v>0</v>
      </c>
      <c r="H10" s="4">
        <v>1</v>
      </c>
      <c r="I10" s="4">
        <v>1</v>
      </c>
      <c r="J10" s="4">
        <v>2</v>
      </c>
      <c r="K10" s="4">
        <v>0</v>
      </c>
      <c r="L10" s="4">
        <v>0</v>
      </c>
      <c r="M10" s="4">
        <v>2</v>
      </c>
      <c r="N10" s="4">
        <v>0</v>
      </c>
      <c r="O10" s="4">
        <v>0</v>
      </c>
      <c r="P10" s="4">
        <v>1</v>
      </c>
      <c r="Q10" s="4">
        <v>0</v>
      </c>
      <c r="R10" s="4">
        <v>0</v>
      </c>
      <c r="S10" s="4">
        <v>0</v>
      </c>
      <c r="T10" s="4">
        <v>0</v>
      </c>
      <c r="U10" s="4">
        <v>0</v>
      </c>
      <c r="V10" s="5">
        <f t="shared" si="0"/>
        <v>8</v>
      </c>
    </row>
    <row r="11" spans="1:22" x14ac:dyDescent="0.25">
      <c r="A11" t="s">
        <v>479</v>
      </c>
      <c r="B11" s="4">
        <v>0</v>
      </c>
      <c r="C11" s="4">
        <v>0</v>
      </c>
      <c r="D11" s="4">
        <v>0</v>
      </c>
      <c r="E11" s="4">
        <v>1</v>
      </c>
      <c r="F11" s="4">
        <v>0</v>
      </c>
      <c r="G11" s="4">
        <v>0</v>
      </c>
      <c r="H11" s="4">
        <v>2</v>
      </c>
      <c r="I11" s="4">
        <v>2</v>
      </c>
      <c r="J11" s="4">
        <v>2</v>
      </c>
      <c r="K11" s="4">
        <v>1</v>
      </c>
      <c r="L11" s="4">
        <v>3</v>
      </c>
      <c r="M11" s="4">
        <v>1</v>
      </c>
      <c r="N11" s="4">
        <v>0</v>
      </c>
      <c r="O11" s="4">
        <v>0</v>
      </c>
      <c r="P11" s="4">
        <v>0</v>
      </c>
      <c r="Q11" s="4">
        <v>0</v>
      </c>
      <c r="R11" s="4">
        <v>0</v>
      </c>
      <c r="S11" s="4">
        <v>0</v>
      </c>
      <c r="T11" s="4">
        <v>0</v>
      </c>
      <c r="U11" s="4">
        <v>0</v>
      </c>
      <c r="V11" s="5">
        <f t="shared" si="0"/>
        <v>12</v>
      </c>
    </row>
    <row r="12" spans="1:22" x14ac:dyDescent="0.25">
      <c r="A12" t="s">
        <v>480</v>
      </c>
      <c r="B12" s="4">
        <v>4</v>
      </c>
      <c r="C12" s="4">
        <v>2</v>
      </c>
      <c r="D12" s="4">
        <v>4</v>
      </c>
      <c r="E12" s="4">
        <v>3</v>
      </c>
      <c r="F12" s="4">
        <v>4</v>
      </c>
      <c r="G12" s="4">
        <v>4</v>
      </c>
      <c r="H12" s="4">
        <v>11</v>
      </c>
      <c r="I12" s="4">
        <v>11</v>
      </c>
      <c r="J12" s="4">
        <v>17</v>
      </c>
      <c r="K12" s="4">
        <v>5</v>
      </c>
      <c r="L12" s="4">
        <v>0</v>
      </c>
      <c r="M12" s="4">
        <v>1</v>
      </c>
      <c r="N12" s="4">
        <v>0</v>
      </c>
      <c r="O12" s="4">
        <v>1</v>
      </c>
      <c r="P12" s="4">
        <v>0</v>
      </c>
      <c r="Q12" s="4">
        <v>1</v>
      </c>
      <c r="R12" s="4">
        <v>1</v>
      </c>
      <c r="S12" s="4">
        <v>0</v>
      </c>
      <c r="T12" s="4">
        <v>0</v>
      </c>
      <c r="U12" s="4">
        <v>0</v>
      </c>
      <c r="V12" s="5">
        <f t="shared" si="0"/>
        <v>69</v>
      </c>
    </row>
    <row r="13" spans="1:22" x14ac:dyDescent="0.25">
      <c r="A13" t="s">
        <v>481</v>
      </c>
      <c r="B13" s="4">
        <v>0</v>
      </c>
      <c r="C13" s="4">
        <v>0</v>
      </c>
      <c r="D13" s="4">
        <v>0</v>
      </c>
      <c r="E13" s="4">
        <v>0</v>
      </c>
      <c r="F13" s="4">
        <v>1</v>
      </c>
      <c r="G13" s="4">
        <v>0</v>
      </c>
      <c r="H13" s="4">
        <v>1</v>
      </c>
      <c r="I13" s="4">
        <v>1</v>
      </c>
      <c r="J13" s="4">
        <v>1</v>
      </c>
      <c r="K13" s="4">
        <v>0</v>
      </c>
      <c r="L13" s="4">
        <v>1</v>
      </c>
      <c r="M13" s="4">
        <v>0</v>
      </c>
      <c r="N13" s="4">
        <v>0</v>
      </c>
      <c r="O13" s="4">
        <v>0</v>
      </c>
      <c r="P13" s="4">
        <v>0</v>
      </c>
      <c r="Q13" s="4">
        <v>0</v>
      </c>
      <c r="R13" s="4">
        <v>0</v>
      </c>
      <c r="S13" s="4">
        <v>0</v>
      </c>
      <c r="T13" s="4">
        <v>0</v>
      </c>
      <c r="U13" s="4">
        <v>0</v>
      </c>
      <c r="V13" s="5">
        <f t="shared" si="0"/>
        <v>5</v>
      </c>
    </row>
    <row r="14" spans="1:22" x14ac:dyDescent="0.25">
      <c r="A14" t="s">
        <v>482</v>
      </c>
      <c r="B14" s="4">
        <v>0</v>
      </c>
      <c r="C14" s="4">
        <v>1</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5">
        <f t="shared" si="0"/>
        <v>1</v>
      </c>
    </row>
    <row r="15" spans="1:22" x14ac:dyDescent="0.25">
      <c r="A15" t="s">
        <v>483</v>
      </c>
      <c r="B15" s="4">
        <v>0</v>
      </c>
      <c r="C15" s="4">
        <v>0</v>
      </c>
      <c r="D15" s="4">
        <v>0</v>
      </c>
      <c r="E15" s="4">
        <v>0</v>
      </c>
      <c r="F15" s="4">
        <v>0</v>
      </c>
      <c r="G15" s="4">
        <v>0</v>
      </c>
      <c r="H15" s="4">
        <v>0</v>
      </c>
      <c r="I15" s="4">
        <v>1</v>
      </c>
      <c r="J15" s="4">
        <v>0</v>
      </c>
      <c r="K15" s="4">
        <v>0</v>
      </c>
      <c r="L15" s="4">
        <v>0</v>
      </c>
      <c r="M15" s="4">
        <v>0</v>
      </c>
      <c r="N15" s="4">
        <v>0</v>
      </c>
      <c r="O15" s="4">
        <v>0</v>
      </c>
      <c r="P15" s="4">
        <v>0</v>
      </c>
      <c r="Q15" s="4">
        <v>0</v>
      </c>
      <c r="R15" s="4">
        <v>0</v>
      </c>
      <c r="S15" s="4">
        <v>0</v>
      </c>
      <c r="T15" s="4">
        <v>0</v>
      </c>
      <c r="U15" s="4">
        <v>0</v>
      </c>
      <c r="V15" s="5">
        <f t="shared" si="0"/>
        <v>1</v>
      </c>
    </row>
    <row r="16" spans="1:22" x14ac:dyDescent="0.25">
      <c r="A16" t="s">
        <v>484</v>
      </c>
      <c r="B16" s="4">
        <v>0</v>
      </c>
      <c r="C16" s="4">
        <v>0</v>
      </c>
      <c r="D16" s="4">
        <v>0</v>
      </c>
      <c r="E16" s="4">
        <v>1</v>
      </c>
      <c r="F16" s="4">
        <v>0</v>
      </c>
      <c r="G16" s="4">
        <v>0</v>
      </c>
      <c r="H16" s="4">
        <v>0</v>
      </c>
      <c r="I16" s="4">
        <v>0</v>
      </c>
      <c r="J16" s="4">
        <v>0</v>
      </c>
      <c r="K16" s="4">
        <v>0</v>
      </c>
      <c r="L16" s="4">
        <v>0</v>
      </c>
      <c r="M16" s="4">
        <v>0</v>
      </c>
      <c r="N16" s="4">
        <v>0</v>
      </c>
      <c r="O16" s="4">
        <v>0</v>
      </c>
      <c r="P16" s="4">
        <v>0</v>
      </c>
      <c r="Q16" s="4">
        <v>0</v>
      </c>
      <c r="R16" s="4">
        <v>0</v>
      </c>
      <c r="S16" s="4">
        <v>0</v>
      </c>
      <c r="T16" s="4">
        <v>0</v>
      </c>
      <c r="U16" s="4">
        <v>0</v>
      </c>
      <c r="V16" s="5">
        <f t="shared" si="0"/>
        <v>1</v>
      </c>
    </row>
    <row r="17" spans="1:22" x14ac:dyDescent="0.25">
      <c r="A17" t="s">
        <v>485</v>
      </c>
      <c r="B17" s="4">
        <v>0</v>
      </c>
      <c r="C17" s="4">
        <v>0</v>
      </c>
      <c r="D17" s="4">
        <v>0</v>
      </c>
      <c r="E17" s="4">
        <v>0</v>
      </c>
      <c r="F17" s="4">
        <v>0</v>
      </c>
      <c r="G17" s="4">
        <v>0</v>
      </c>
      <c r="H17" s="4">
        <v>0</v>
      </c>
      <c r="I17" s="4">
        <v>0</v>
      </c>
      <c r="J17" s="4">
        <v>1</v>
      </c>
      <c r="K17" s="4">
        <v>0</v>
      </c>
      <c r="L17" s="4">
        <v>0</v>
      </c>
      <c r="M17" s="4">
        <v>0</v>
      </c>
      <c r="N17" s="4">
        <v>0</v>
      </c>
      <c r="O17" s="4">
        <v>0</v>
      </c>
      <c r="P17" s="4">
        <v>0</v>
      </c>
      <c r="Q17" s="4">
        <v>0</v>
      </c>
      <c r="R17" s="4">
        <v>0</v>
      </c>
      <c r="S17" s="4">
        <v>0</v>
      </c>
      <c r="T17" s="4">
        <v>0</v>
      </c>
      <c r="U17" s="4">
        <v>0</v>
      </c>
      <c r="V17" s="5">
        <f t="shared" si="0"/>
        <v>1</v>
      </c>
    </row>
    <row r="18" spans="1:22" x14ac:dyDescent="0.25">
      <c r="A18" t="s">
        <v>486</v>
      </c>
      <c r="B18" s="4">
        <v>0</v>
      </c>
      <c r="C18" s="4">
        <v>0</v>
      </c>
      <c r="D18" s="4">
        <v>0</v>
      </c>
      <c r="E18" s="4">
        <v>1</v>
      </c>
      <c r="F18" s="4">
        <v>0</v>
      </c>
      <c r="G18" s="4">
        <v>0</v>
      </c>
      <c r="H18" s="4">
        <v>0</v>
      </c>
      <c r="I18" s="4">
        <v>0</v>
      </c>
      <c r="J18" s="4">
        <v>0</v>
      </c>
      <c r="K18" s="4">
        <v>0</v>
      </c>
      <c r="L18" s="4">
        <v>0</v>
      </c>
      <c r="M18" s="4">
        <v>0</v>
      </c>
      <c r="N18" s="4">
        <v>0</v>
      </c>
      <c r="O18" s="4">
        <v>0</v>
      </c>
      <c r="P18" s="4">
        <v>0</v>
      </c>
      <c r="Q18" s="4">
        <v>0</v>
      </c>
      <c r="R18" s="4">
        <v>0</v>
      </c>
      <c r="S18" s="4">
        <v>0</v>
      </c>
      <c r="T18" s="4">
        <v>0</v>
      </c>
      <c r="U18" s="4">
        <v>0</v>
      </c>
      <c r="V18" s="5">
        <f t="shared" si="0"/>
        <v>1</v>
      </c>
    </row>
    <row r="19" spans="1:22" x14ac:dyDescent="0.25">
      <c r="A19" t="s">
        <v>487</v>
      </c>
      <c r="B19" s="4">
        <v>0</v>
      </c>
      <c r="C19" s="4">
        <v>0</v>
      </c>
      <c r="D19" s="4">
        <v>0</v>
      </c>
      <c r="E19" s="4">
        <v>0</v>
      </c>
      <c r="F19" s="4">
        <v>1</v>
      </c>
      <c r="G19" s="4">
        <v>0</v>
      </c>
      <c r="H19" s="4">
        <v>0</v>
      </c>
      <c r="I19" s="4">
        <v>1</v>
      </c>
      <c r="J19" s="4">
        <v>0</v>
      </c>
      <c r="K19" s="4">
        <v>0</v>
      </c>
      <c r="L19" s="4">
        <v>0</v>
      </c>
      <c r="M19" s="4">
        <v>0</v>
      </c>
      <c r="N19" s="4">
        <v>0</v>
      </c>
      <c r="O19" s="4">
        <v>0</v>
      </c>
      <c r="P19" s="4">
        <v>0</v>
      </c>
      <c r="Q19" s="4">
        <v>0</v>
      </c>
      <c r="R19" s="4">
        <v>0</v>
      </c>
      <c r="S19" s="4">
        <v>0</v>
      </c>
      <c r="T19" s="4">
        <v>0</v>
      </c>
      <c r="U19" s="4">
        <v>0</v>
      </c>
      <c r="V19" s="5">
        <f t="shared" si="0"/>
        <v>2</v>
      </c>
    </row>
    <row r="20" spans="1:22" x14ac:dyDescent="0.25">
      <c r="A20" t="s">
        <v>488</v>
      </c>
      <c r="B20" s="4">
        <v>0</v>
      </c>
      <c r="C20" s="4">
        <v>0</v>
      </c>
      <c r="D20" s="4">
        <v>0</v>
      </c>
      <c r="E20" s="4">
        <v>0</v>
      </c>
      <c r="F20" s="4">
        <v>0</v>
      </c>
      <c r="G20" s="4">
        <v>0</v>
      </c>
      <c r="H20" s="4">
        <v>0</v>
      </c>
      <c r="I20" s="4">
        <v>1</v>
      </c>
      <c r="J20" s="4">
        <v>0</v>
      </c>
      <c r="K20" s="4">
        <v>0</v>
      </c>
      <c r="L20" s="4">
        <v>0</v>
      </c>
      <c r="M20" s="4">
        <v>0</v>
      </c>
      <c r="N20" s="4">
        <v>0</v>
      </c>
      <c r="O20" s="4">
        <v>0</v>
      </c>
      <c r="P20" s="4">
        <v>0</v>
      </c>
      <c r="Q20" s="4">
        <v>0</v>
      </c>
      <c r="R20" s="4">
        <v>0</v>
      </c>
      <c r="S20" s="4">
        <v>0</v>
      </c>
      <c r="T20" s="4">
        <v>0</v>
      </c>
      <c r="U20" s="4">
        <v>0</v>
      </c>
      <c r="V20" s="5">
        <f t="shared" si="0"/>
        <v>1</v>
      </c>
    </row>
    <row r="21" spans="1:22" x14ac:dyDescent="0.25">
      <c r="A21" t="s">
        <v>489</v>
      </c>
      <c r="B21" s="4">
        <v>1</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5">
        <f t="shared" si="0"/>
        <v>1</v>
      </c>
    </row>
    <row r="22" spans="1:22" x14ac:dyDescent="0.25">
      <c r="A22" t="s">
        <v>490</v>
      </c>
      <c r="B22" s="4">
        <v>0</v>
      </c>
      <c r="C22" s="4">
        <v>0</v>
      </c>
      <c r="D22" s="4">
        <v>0</v>
      </c>
      <c r="E22" s="4">
        <v>0</v>
      </c>
      <c r="F22" s="4">
        <v>1</v>
      </c>
      <c r="G22" s="4">
        <v>0</v>
      </c>
      <c r="H22" s="4">
        <v>1</v>
      </c>
      <c r="I22" s="4">
        <v>2</v>
      </c>
      <c r="J22" s="4">
        <v>0</v>
      </c>
      <c r="K22" s="4">
        <v>0</v>
      </c>
      <c r="L22" s="4">
        <v>0</v>
      </c>
      <c r="M22" s="4">
        <v>0</v>
      </c>
      <c r="N22" s="4">
        <v>0</v>
      </c>
      <c r="O22" s="4">
        <v>0</v>
      </c>
      <c r="P22" s="4">
        <v>0</v>
      </c>
      <c r="Q22" s="4">
        <v>0</v>
      </c>
      <c r="R22" s="4">
        <v>0</v>
      </c>
      <c r="S22" s="4">
        <v>0</v>
      </c>
      <c r="T22" s="4">
        <v>0</v>
      </c>
      <c r="U22" s="4">
        <v>0</v>
      </c>
      <c r="V22" s="5">
        <f t="shared" si="0"/>
        <v>4</v>
      </c>
    </row>
    <row r="23" spans="1:22" x14ac:dyDescent="0.25">
      <c r="A23" t="s">
        <v>491</v>
      </c>
      <c r="B23" s="4">
        <v>0</v>
      </c>
      <c r="C23" s="4">
        <v>0</v>
      </c>
      <c r="D23" s="4">
        <v>1</v>
      </c>
      <c r="E23" s="4">
        <v>1</v>
      </c>
      <c r="F23" s="4">
        <v>0</v>
      </c>
      <c r="G23" s="4">
        <v>0</v>
      </c>
      <c r="H23" s="4">
        <v>0</v>
      </c>
      <c r="I23" s="4">
        <v>2</v>
      </c>
      <c r="J23" s="4">
        <v>0</v>
      </c>
      <c r="K23" s="4">
        <v>2</v>
      </c>
      <c r="L23" s="4">
        <v>0</v>
      </c>
      <c r="M23" s="4">
        <v>0</v>
      </c>
      <c r="N23" s="4">
        <v>0</v>
      </c>
      <c r="O23" s="4">
        <v>0</v>
      </c>
      <c r="P23" s="4">
        <v>0</v>
      </c>
      <c r="Q23" s="4">
        <v>0</v>
      </c>
      <c r="R23" s="4">
        <v>0</v>
      </c>
      <c r="S23" s="4">
        <v>0</v>
      </c>
      <c r="T23" s="4">
        <v>0</v>
      </c>
      <c r="U23" s="4">
        <v>0</v>
      </c>
      <c r="V23" s="5">
        <f t="shared" si="0"/>
        <v>6</v>
      </c>
    </row>
    <row r="24" spans="1:22" x14ac:dyDescent="0.25">
      <c r="A24" t="s">
        <v>492</v>
      </c>
      <c r="B24" s="4">
        <v>1</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5">
        <f t="shared" si="0"/>
        <v>1</v>
      </c>
    </row>
    <row r="25" spans="1:22" x14ac:dyDescent="0.25">
      <c r="A25" t="s">
        <v>493</v>
      </c>
      <c r="B25" s="4">
        <v>157</v>
      </c>
      <c r="C25" s="4">
        <v>310</v>
      </c>
      <c r="D25" s="4">
        <v>37</v>
      </c>
      <c r="E25" s="4">
        <v>53</v>
      </c>
      <c r="F25" s="4">
        <v>38</v>
      </c>
      <c r="G25" s="4">
        <v>17</v>
      </c>
      <c r="H25" s="4">
        <v>86</v>
      </c>
      <c r="I25" s="4">
        <v>73</v>
      </c>
      <c r="J25" s="4">
        <v>79</v>
      </c>
      <c r="K25" s="4">
        <v>55</v>
      </c>
      <c r="L25" s="4">
        <v>62</v>
      </c>
      <c r="M25" s="4">
        <v>57</v>
      </c>
      <c r="N25" s="4">
        <v>33</v>
      </c>
      <c r="O25" s="4">
        <v>12</v>
      </c>
      <c r="P25" s="4">
        <v>4</v>
      </c>
      <c r="Q25" s="4">
        <v>5</v>
      </c>
      <c r="R25" s="4">
        <v>1</v>
      </c>
      <c r="S25" s="4">
        <v>0</v>
      </c>
      <c r="T25" s="4">
        <v>0</v>
      </c>
      <c r="U25" s="4">
        <v>0</v>
      </c>
      <c r="V25" s="5">
        <f t="shared" si="0"/>
        <v>1079</v>
      </c>
    </row>
    <row r="26" spans="1:22" x14ac:dyDescent="0.25">
      <c r="A26" t="s">
        <v>494</v>
      </c>
      <c r="B26" s="4">
        <v>0</v>
      </c>
      <c r="C26" s="4">
        <v>0</v>
      </c>
      <c r="D26" s="4">
        <v>0</v>
      </c>
      <c r="E26" s="4">
        <v>0</v>
      </c>
      <c r="F26" s="4">
        <v>0</v>
      </c>
      <c r="G26" s="4">
        <v>0</v>
      </c>
      <c r="H26" s="4">
        <v>0</v>
      </c>
      <c r="I26" s="4">
        <v>1</v>
      </c>
      <c r="J26" s="4">
        <v>3</v>
      </c>
      <c r="K26" s="4">
        <v>2</v>
      </c>
      <c r="L26" s="4">
        <v>4</v>
      </c>
      <c r="M26" s="4">
        <v>1</v>
      </c>
      <c r="N26" s="4">
        <v>3</v>
      </c>
      <c r="O26" s="4">
        <v>0</v>
      </c>
      <c r="P26" s="4">
        <v>1</v>
      </c>
      <c r="Q26" s="4">
        <v>1</v>
      </c>
      <c r="R26" s="4">
        <v>0</v>
      </c>
      <c r="S26" s="4">
        <v>0</v>
      </c>
      <c r="T26" s="4">
        <v>0</v>
      </c>
      <c r="U26" s="4">
        <v>0</v>
      </c>
      <c r="V26" s="5">
        <f t="shared" si="0"/>
        <v>16</v>
      </c>
    </row>
    <row r="27" spans="1:22" x14ac:dyDescent="0.25">
      <c r="A27" t="s">
        <v>495</v>
      </c>
      <c r="B27" s="4">
        <v>1</v>
      </c>
      <c r="C27" s="4">
        <v>1</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5">
        <f t="shared" si="0"/>
        <v>2</v>
      </c>
    </row>
    <row r="28" spans="1:22" x14ac:dyDescent="0.25">
      <c r="A28" t="s">
        <v>496</v>
      </c>
      <c r="B28" s="4">
        <v>0</v>
      </c>
      <c r="C28" s="4">
        <v>0</v>
      </c>
      <c r="D28" s="4">
        <v>0</v>
      </c>
      <c r="E28" s="4">
        <v>0</v>
      </c>
      <c r="F28" s="4">
        <v>0</v>
      </c>
      <c r="G28" s="4">
        <v>0</v>
      </c>
      <c r="H28" s="4">
        <v>0</v>
      </c>
      <c r="I28" s="4">
        <v>0</v>
      </c>
      <c r="J28" s="4">
        <v>0</v>
      </c>
      <c r="K28" s="4">
        <v>0</v>
      </c>
      <c r="L28" s="4">
        <v>1</v>
      </c>
      <c r="M28" s="4">
        <v>0</v>
      </c>
      <c r="N28" s="4">
        <v>0</v>
      </c>
      <c r="O28" s="4">
        <v>0</v>
      </c>
      <c r="P28" s="4">
        <v>0</v>
      </c>
      <c r="Q28" s="4">
        <v>0</v>
      </c>
      <c r="R28" s="4">
        <v>0</v>
      </c>
      <c r="S28" s="4">
        <v>0</v>
      </c>
      <c r="T28" s="4">
        <v>0</v>
      </c>
      <c r="U28" s="4">
        <v>0</v>
      </c>
      <c r="V28" s="5">
        <f t="shared" si="0"/>
        <v>1</v>
      </c>
    </row>
    <row r="29" spans="1:22" x14ac:dyDescent="0.25">
      <c r="A29" t="s">
        <v>497</v>
      </c>
      <c r="B29" s="4">
        <v>0</v>
      </c>
      <c r="C29" s="4">
        <v>8</v>
      </c>
      <c r="D29" s="4">
        <v>1</v>
      </c>
      <c r="E29" s="4">
        <v>1</v>
      </c>
      <c r="F29" s="4">
        <v>1</v>
      </c>
      <c r="G29" s="4">
        <v>0</v>
      </c>
      <c r="H29" s="4">
        <v>6</v>
      </c>
      <c r="I29" s="4">
        <v>6</v>
      </c>
      <c r="J29" s="4">
        <v>1</v>
      </c>
      <c r="K29" s="4">
        <v>0</v>
      </c>
      <c r="L29" s="4">
        <v>0</v>
      </c>
      <c r="M29" s="4">
        <v>2</v>
      </c>
      <c r="N29" s="4">
        <v>1</v>
      </c>
      <c r="O29" s="4">
        <v>3</v>
      </c>
      <c r="P29" s="4">
        <v>0</v>
      </c>
      <c r="Q29" s="4">
        <v>1</v>
      </c>
      <c r="R29" s="4">
        <v>0</v>
      </c>
      <c r="S29" s="4">
        <v>0</v>
      </c>
      <c r="T29" s="4">
        <v>0</v>
      </c>
      <c r="U29" s="4">
        <v>0</v>
      </c>
      <c r="V29" s="5">
        <f t="shared" si="0"/>
        <v>31</v>
      </c>
    </row>
    <row r="30" spans="1:22" x14ac:dyDescent="0.25">
      <c r="A30" t="s">
        <v>498</v>
      </c>
      <c r="B30" s="4">
        <v>0</v>
      </c>
      <c r="C30" s="4">
        <v>0</v>
      </c>
      <c r="D30" s="4">
        <v>0</v>
      </c>
      <c r="E30" s="4">
        <v>0</v>
      </c>
      <c r="F30" s="4">
        <v>0</v>
      </c>
      <c r="G30" s="4">
        <v>0</v>
      </c>
      <c r="H30" s="4">
        <v>0</v>
      </c>
      <c r="I30" s="4">
        <v>2</v>
      </c>
      <c r="J30" s="4">
        <v>0</v>
      </c>
      <c r="K30" s="4">
        <v>0</v>
      </c>
      <c r="L30" s="4">
        <v>0</v>
      </c>
      <c r="M30" s="4">
        <v>0</v>
      </c>
      <c r="N30" s="4">
        <v>0</v>
      </c>
      <c r="O30" s="4">
        <v>0</v>
      </c>
      <c r="P30" s="4">
        <v>0</v>
      </c>
      <c r="Q30" s="4">
        <v>0</v>
      </c>
      <c r="R30" s="4">
        <v>0</v>
      </c>
      <c r="S30" s="4">
        <v>0</v>
      </c>
      <c r="T30" s="4">
        <v>0</v>
      </c>
      <c r="U30" s="4">
        <v>0</v>
      </c>
      <c r="V30" s="5">
        <f t="shared" si="0"/>
        <v>2</v>
      </c>
    </row>
    <row r="31" spans="1:22" x14ac:dyDescent="0.25">
      <c r="A31" t="s">
        <v>499</v>
      </c>
      <c r="B31" s="4">
        <v>0</v>
      </c>
      <c r="C31" s="4">
        <v>0</v>
      </c>
      <c r="D31" s="4">
        <v>0</v>
      </c>
      <c r="E31" s="4">
        <v>0</v>
      </c>
      <c r="F31" s="4">
        <v>1</v>
      </c>
      <c r="G31" s="4">
        <v>0</v>
      </c>
      <c r="H31" s="4">
        <v>0</v>
      </c>
      <c r="I31" s="4">
        <v>0</v>
      </c>
      <c r="J31" s="4">
        <v>0</v>
      </c>
      <c r="K31" s="4">
        <v>0</v>
      </c>
      <c r="L31" s="4">
        <v>0</v>
      </c>
      <c r="M31" s="4">
        <v>0</v>
      </c>
      <c r="N31" s="4">
        <v>0</v>
      </c>
      <c r="O31" s="4">
        <v>0</v>
      </c>
      <c r="P31" s="4">
        <v>0</v>
      </c>
      <c r="Q31" s="4">
        <v>0</v>
      </c>
      <c r="R31" s="4">
        <v>0</v>
      </c>
      <c r="S31" s="4">
        <v>0</v>
      </c>
      <c r="T31" s="4">
        <v>0</v>
      </c>
      <c r="U31" s="4">
        <v>0</v>
      </c>
      <c r="V31" s="5">
        <f t="shared" si="0"/>
        <v>1</v>
      </c>
    </row>
    <row r="32" spans="1:22" x14ac:dyDescent="0.25">
      <c r="A32" t="s">
        <v>500</v>
      </c>
      <c r="B32" s="4">
        <v>1</v>
      </c>
      <c r="C32" s="4">
        <v>0</v>
      </c>
      <c r="D32" s="4">
        <v>0</v>
      </c>
      <c r="E32" s="4">
        <v>0</v>
      </c>
      <c r="F32" s="4">
        <v>1</v>
      </c>
      <c r="G32" s="4">
        <v>0</v>
      </c>
      <c r="H32" s="4">
        <v>4</v>
      </c>
      <c r="I32" s="4">
        <v>0</v>
      </c>
      <c r="J32" s="4">
        <v>20</v>
      </c>
      <c r="K32" s="4">
        <v>0</v>
      </c>
      <c r="L32" s="4">
        <v>66</v>
      </c>
      <c r="M32" s="4">
        <v>1</v>
      </c>
      <c r="N32" s="4">
        <v>20</v>
      </c>
      <c r="O32" s="4">
        <v>0</v>
      </c>
      <c r="P32" s="4">
        <v>4</v>
      </c>
      <c r="Q32" s="4">
        <v>0</v>
      </c>
      <c r="R32" s="4">
        <v>1</v>
      </c>
      <c r="S32" s="4">
        <v>0</v>
      </c>
      <c r="T32" s="4">
        <v>0</v>
      </c>
      <c r="U32" s="4">
        <v>0</v>
      </c>
      <c r="V32" s="5">
        <f t="shared" si="0"/>
        <v>118</v>
      </c>
    </row>
    <row r="33" spans="1:22" x14ac:dyDescent="0.25">
      <c r="A33" t="s">
        <v>501</v>
      </c>
      <c r="B33" s="4">
        <v>3</v>
      </c>
      <c r="C33" s="4">
        <v>10</v>
      </c>
      <c r="D33" s="4">
        <v>1</v>
      </c>
      <c r="E33" s="4">
        <v>0</v>
      </c>
      <c r="F33" s="4">
        <v>0</v>
      </c>
      <c r="G33" s="4">
        <v>1</v>
      </c>
      <c r="H33" s="4">
        <v>2</v>
      </c>
      <c r="I33" s="4">
        <v>3</v>
      </c>
      <c r="J33" s="4">
        <v>0</v>
      </c>
      <c r="K33" s="4">
        <v>3</v>
      </c>
      <c r="L33" s="4">
        <v>0</v>
      </c>
      <c r="M33" s="4">
        <v>0</v>
      </c>
      <c r="N33" s="4">
        <v>1</v>
      </c>
      <c r="O33" s="4">
        <v>1</v>
      </c>
      <c r="P33" s="4">
        <v>0</v>
      </c>
      <c r="Q33" s="4">
        <v>0</v>
      </c>
      <c r="R33" s="4">
        <v>0</v>
      </c>
      <c r="S33" s="4">
        <v>0</v>
      </c>
      <c r="T33" s="4">
        <v>0</v>
      </c>
      <c r="U33" s="4">
        <v>0</v>
      </c>
      <c r="V33" s="5">
        <f t="shared" si="0"/>
        <v>25</v>
      </c>
    </row>
    <row r="34" spans="1:22" x14ac:dyDescent="0.25">
      <c r="A34" t="s">
        <v>502</v>
      </c>
      <c r="B34" s="4">
        <v>0</v>
      </c>
      <c r="C34" s="4">
        <v>0</v>
      </c>
      <c r="D34" s="4">
        <v>0</v>
      </c>
      <c r="E34" s="4">
        <v>0</v>
      </c>
      <c r="F34" s="4">
        <v>0</v>
      </c>
      <c r="G34" s="4">
        <v>1</v>
      </c>
      <c r="H34" s="4">
        <v>0</v>
      </c>
      <c r="I34" s="4">
        <v>0</v>
      </c>
      <c r="J34" s="4">
        <v>0</v>
      </c>
      <c r="K34" s="4">
        <v>0</v>
      </c>
      <c r="L34" s="4">
        <v>0</v>
      </c>
      <c r="M34" s="4">
        <v>0</v>
      </c>
      <c r="N34" s="4">
        <v>0</v>
      </c>
      <c r="O34" s="4">
        <v>0</v>
      </c>
      <c r="P34" s="4">
        <v>0</v>
      </c>
      <c r="Q34" s="4">
        <v>0</v>
      </c>
      <c r="R34" s="4">
        <v>0</v>
      </c>
      <c r="S34" s="4">
        <v>0</v>
      </c>
      <c r="T34" s="4">
        <v>0</v>
      </c>
      <c r="U34" s="4">
        <v>0</v>
      </c>
      <c r="V34" s="5">
        <f t="shared" si="0"/>
        <v>1</v>
      </c>
    </row>
    <row r="35" spans="1:22" x14ac:dyDescent="0.25">
      <c r="A35" t="s">
        <v>503</v>
      </c>
      <c r="B35" s="4">
        <v>341</v>
      </c>
      <c r="C35" s="4">
        <v>10</v>
      </c>
      <c r="D35" s="4">
        <v>59</v>
      </c>
      <c r="E35" s="4">
        <v>9</v>
      </c>
      <c r="F35" s="4">
        <v>8</v>
      </c>
      <c r="G35" s="4">
        <v>0</v>
      </c>
      <c r="H35" s="4">
        <v>37</v>
      </c>
      <c r="I35" s="4">
        <v>2</v>
      </c>
      <c r="J35" s="4">
        <v>40</v>
      </c>
      <c r="K35" s="4">
        <v>3</v>
      </c>
      <c r="L35" s="4">
        <v>39</v>
      </c>
      <c r="M35" s="4">
        <v>4</v>
      </c>
      <c r="N35" s="4">
        <v>29</v>
      </c>
      <c r="O35" s="4">
        <v>1</v>
      </c>
      <c r="P35" s="4">
        <v>9</v>
      </c>
      <c r="Q35" s="4">
        <v>0</v>
      </c>
      <c r="R35" s="4">
        <v>1</v>
      </c>
      <c r="S35" s="4">
        <v>0</v>
      </c>
      <c r="T35" s="4">
        <v>0</v>
      </c>
      <c r="U35" s="4">
        <v>0</v>
      </c>
      <c r="V35" s="5">
        <f t="shared" si="0"/>
        <v>592</v>
      </c>
    </row>
    <row r="36" spans="1:22" x14ac:dyDescent="0.25">
      <c r="A36" t="s">
        <v>504</v>
      </c>
      <c r="B36" s="4">
        <v>0</v>
      </c>
      <c r="C36" s="4">
        <v>0</v>
      </c>
      <c r="D36" s="4">
        <v>0</v>
      </c>
      <c r="E36" s="4">
        <v>0</v>
      </c>
      <c r="F36" s="4">
        <v>4</v>
      </c>
      <c r="G36" s="4">
        <v>3</v>
      </c>
      <c r="H36" s="4">
        <v>2</v>
      </c>
      <c r="I36" s="4">
        <v>4</v>
      </c>
      <c r="J36" s="4">
        <v>0</v>
      </c>
      <c r="K36" s="4">
        <v>0</v>
      </c>
      <c r="L36" s="4">
        <v>0</v>
      </c>
      <c r="M36" s="4">
        <v>0</v>
      </c>
      <c r="N36" s="4">
        <v>0</v>
      </c>
      <c r="O36" s="4">
        <v>0</v>
      </c>
      <c r="P36" s="4">
        <v>0</v>
      </c>
      <c r="Q36" s="4">
        <v>0</v>
      </c>
      <c r="R36" s="4">
        <v>0</v>
      </c>
      <c r="S36" s="4">
        <v>0</v>
      </c>
      <c r="T36" s="4">
        <v>0</v>
      </c>
      <c r="U36" s="4">
        <v>0</v>
      </c>
      <c r="V36" s="5">
        <f t="shared" si="0"/>
        <v>13</v>
      </c>
    </row>
    <row r="37" spans="1:22" x14ac:dyDescent="0.25">
      <c r="A37" t="s">
        <v>505</v>
      </c>
      <c r="B37" s="4">
        <v>0</v>
      </c>
      <c r="C37" s="4">
        <v>0</v>
      </c>
      <c r="D37" s="4">
        <v>46</v>
      </c>
      <c r="E37" s="4">
        <v>3</v>
      </c>
      <c r="F37" s="4">
        <v>0</v>
      </c>
      <c r="G37" s="4">
        <v>0</v>
      </c>
      <c r="H37" s="4">
        <v>18</v>
      </c>
      <c r="I37" s="4">
        <v>51</v>
      </c>
      <c r="J37" s="4">
        <v>15</v>
      </c>
      <c r="K37" s="4">
        <v>15</v>
      </c>
      <c r="L37" s="4">
        <v>8</v>
      </c>
      <c r="M37" s="4">
        <v>8</v>
      </c>
      <c r="N37" s="4">
        <v>4</v>
      </c>
      <c r="O37" s="4">
        <v>2</v>
      </c>
      <c r="P37" s="4">
        <v>1</v>
      </c>
      <c r="Q37" s="4">
        <v>0</v>
      </c>
      <c r="R37" s="4">
        <v>0</v>
      </c>
      <c r="S37" s="4">
        <v>1</v>
      </c>
      <c r="T37" s="4">
        <v>0</v>
      </c>
      <c r="U37" s="4">
        <v>1</v>
      </c>
      <c r="V37" s="5">
        <f t="shared" si="0"/>
        <v>173</v>
      </c>
    </row>
    <row r="38" spans="1:22" x14ac:dyDescent="0.25">
      <c r="A38" s="2" t="s">
        <v>472</v>
      </c>
      <c r="B38" s="5">
        <f t="shared" ref="B38:V38" si="1">SUM(B7:B37)</f>
        <v>510</v>
      </c>
      <c r="C38" s="5">
        <f t="shared" si="1"/>
        <v>342</v>
      </c>
      <c r="D38" s="5">
        <f t="shared" si="1"/>
        <v>150</v>
      </c>
      <c r="E38" s="5">
        <f t="shared" si="1"/>
        <v>74</v>
      </c>
      <c r="F38" s="5">
        <f t="shared" si="1"/>
        <v>61</v>
      </c>
      <c r="G38" s="5">
        <f t="shared" si="1"/>
        <v>26</v>
      </c>
      <c r="H38" s="5">
        <f t="shared" si="1"/>
        <v>171</v>
      </c>
      <c r="I38" s="5">
        <f t="shared" si="1"/>
        <v>164</v>
      </c>
      <c r="J38" s="5">
        <f t="shared" si="1"/>
        <v>181</v>
      </c>
      <c r="K38" s="5">
        <f t="shared" si="1"/>
        <v>86</v>
      </c>
      <c r="L38" s="5">
        <f t="shared" si="1"/>
        <v>184</v>
      </c>
      <c r="M38" s="5">
        <f t="shared" si="1"/>
        <v>77</v>
      </c>
      <c r="N38" s="5">
        <f t="shared" si="1"/>
        <v>91</v>
      </c>
      <c r="O38" s="5">
        <f t="shared" si="1"/>
        <v>20</v>
      </c>
      <c r="P38" s="5">
        <f t="shared" si="1"/>
        <v>20</v>
      </c>
      <c r="Q38" s="5">
        <f t="shared" si="1"/>
        <v>8</v>
      </c>
      <c r="R38" s="5">
        <f t="shared" si="1"/>
        <v>4</v>
      </c>
      <c r="S38" s="5">
        <f t="shared" si="1"/>
        <v>1</v>
      </c>
      <c r="T38" s="5">
        <f t="shared" si="1"/>
        <v>0</v>
      </c>
      <c r="U38" s="5">
        <f t="shared" si="1"/>
        <v>1</v>
      </c>
      <c r="V38" s="5">
        <f t="shared" si="1"/>
        <v>2171</v>
      </c>
    </row>
  </sheetData>
  <pageMargins left="0.75" right="0.75" top="1" bottom="1" header="0.5" footer="0.5"/>
  <pageSetup paperSize="9" scale="0" firstPageNumber="0" fitToWidth="0" fitToHeight="0"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F0398-7DAE-41F9-85F3-B02688356525}">
  <dimension ref="A1:Z38"/>
  <sheetViews>
    <sheetView zoomScaleNormal="100" workbookViewId="0"/>
  </sheetViews>
  <sheetFormatPr defaultRowHeight="13.2" x14ac:dyDescent="0.25"/>
  <sheetData>
    <row r="1" spans="1:26" ht="17.399999999999999" x14ac:dyDescent="0.3">
      <c r="A1" s="1" t="s">
        <v>659</v>
      </c>
    </row>
    <row r="5" spans="1:26" x14ac:dyDescent="0.25">
      <c r="A5" s="2" t="s">
        <v>660</v>
      </c>
      <c r="B5" s="2" t="s">
        <v>661</v>
      </c>
      <c r="D5" s="2" t="s">
        <v>662</v>
      </c>
      <c r="F5" s="2" t="s">
        <v>663</v>
      </c>
      <c r="H5" s="2" t="s">
        <v>664</v>
      </c>
      <c r="J5" s="2" t="s">
        <v>665</v>
      </c>
      <c r="L5" s="2" t="s">
        <v>666</v>
      </c>
      <c r="N5" s="2" t="s">
        <v>667</v>
      </c>
      <c r="P5" s="2" t="s">
        <v>668</v>
      </c>
      <c r="R5" s="2" t="s">
        <v>669</v>
      </c>
      <c r="T5" s="2" t="s">
        <v>670</v>
      </c>
      <c r="V5" s="2" t="s">
        <v>671</v>
      </c>
      <c r="X5" s="2" t="s">
        <v>672</v>
      </c>
      <c r="Z5" s="2" t="s">
        <v>472</v>
      </c>
    </row>
    <row r="6" spans="1:26" x14ac:dyDescent="0.25">
      <c r="A6" s="2" t="s">
        <v>467</v>
      </c>
      <c r="B6" t="s">
        <v>473</v>
      </c>
      <c r="C6" t="s">
        <v>474</v>
      </c>
      <c r="D6" t="s">
        <v>473</v>
      </c>
      <c r="E6" t="s">
        <v>474</v>
      </c>
      <c r="F6" t="s">
        <v>473</v>
      </c>
      <c r="G6" t="s">
        <v>474</v>
      </c>
      <c r="H6" t="s">
        <v>473</v>
      </c>
      <c r="I6" t="s">
        <v>474</v>
      </c>
      <c r="J6" t="s">
        <v>473</v>
      </c>
      <c r="K6" t="s">
        <v>474</v>
      </c>
      <c r="L6" t="s">
        <v>473</v>
      </c>
      <c r="M6" t="s">
        <v>474</v>
      </c>
      <c r="N6" t="s">
        <v>473</v>
      </c>
      <c r="O6" t="s">
        <v>474</v>
      </c>
      <c r="P6" t="s">
        <v>473</v>
      </c>
      <c r="Q6" t="s">
        <v>474</v>
      </c>
      <c r="R6" t="s">
        <v>473</v>
      </c>
      <c r="S6" t="s">
        <v>474</v>
      </c>
      <c r="T6" t="s">
        <v>473</v>
      </c>
      <c r="U6" t="s">
        <v>474</v>
      </c>
      <c r="V6" t="s">
        <v>473</v>
      </c>
      <c r="W6" t="s">
        <v>474</v>
      </c>
      <c r="X6" t="s">
        <v>473</v>
      </c>
      <c r="Y6" t="s">
        <v>474</v>
      </c>
    </row>
    <row r="7" spans="1:26" x14ac:dyDescent="0.25">
      <c r="A7" t="s">
        <v>475</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1</v>
      </c>
      <c r="V7" s="4">
        <v>0</v>
      </c>
      <c r="W7" s="4">
        <v>0</v>
      </c>
      <c r="X7" s="4">
        <v>0</v>
      </c>
      <c r="Y7" s="4">
        <v>0</v>
      </c>
      <c r="Z7" s="5">
        <f t="shared" ref="Z7:Z37" si="0">SUM(B7:Y7)</f>
        <v>1</v>
      </c>
    </row>
    <row r="8" spans="1:26" x14ac:dyDescent="0.25">
      <c r="A8" t="s">
        <v>476</v>
      </c>
      <c r="B8" s="4">
        <v>0</v>
      </c>
      <c r="C8" s="4">
        <v>0</v>
      </c>
      <c r="D8" s="4">
        <v>0</v>
      </c>
      <c r="E8" s="4">
        <v>0</v>
      </c>
      <c r="F8" s="4">
        <v>0</v>
      </c>
      <c r="G8" s="4">
        <v>0</v>
      </c>
      <c r="H8" s="4">
        <v>0</v>
      </c>
      <c r="I8" s="4">
        <v>0</v>
      </c>
      <c r="J8" s="4">
        <v>0</v>
      </c>
      <c r="K8" s="4">
        <v>0</v>
      </c>
      <c r="L8" s="4">
        <v>0</v>
      </c>
      <c r="M8" s="4">
        <v>0</v>
      </c>
      <c r="N8" s="4">
        <v>0</v>
      </c>
      <c r="O8" s="4">
        <v>0</v>
      </c>
      <c r="P8" s="4">
        <v>0</v>
      </c>
      <c r="Q8" s="4">
        <v>0</v>
      </c>
      <c r="R8" s="4">
        <v>1</v>
      </c>
      <c r="S8" s="4">
        <v>0</v>
      </c>
      <c r="T8" s="4">
        <v>0</v>
      </c>
      <c r="U8" s="4">
        <v>0</v>
      </c>
      <c r="V8" s="4">
        <v>0</v>
      </c>
      <c r="W8" s="4">
        <v>0</v>
      </c>
      <c r="X8" s="4">
        <v>0</v>
      </c>
      <c r="Y8" s="4">
        <v>0</v>
      </c>
      <c r="Z8" s="5">
        <f t="shared" si="0"/>
        <v>1</v>
      </c>
    </row>
    <row r="9" spans="1:26" x14ac:dyDescent="0.25">
      <c r="A9" t="s">
        <v>477</v>
      </c>
      <c r="B9" s="4">
        <v>0</v>
      </c>
      <c r="C9" s="4">
        <v>0</v>
      </c>
      <c r="D9" s="4">
        <v>0</v>
      </c>
      <c r="E9" s="4">
        <v>0</v>
      </c>
      <c r="F9" s="4">
        <v>0</v>
      </c>
      <c r="G9" s="4">
        <v>0</v>
      </c>
      <c r="H9" s="4">
        <v>0</v>
      </c>
      <c r="I9" s="4">
        <v>0</v>
      </c>
      <c r="J9" s="4">
        <v>0</v>
      </c>
      <c r="K9" s="4">
        <v>0</v>
      </c>
      <c r="L9" s="4">
        <v>0</v>
      </c>
      <c r="M9" s="4">
        <v>0</v>
      </c>
      <c r="N9" s="4">
        <v>0</v>
      </c>
      <c r="O9" s="4">
        <v>0</v>
      </c>
      <c r="P9" s="4">
        <v>1</v>
      </c>
      <c r="Q9" s="4">
        <v>0</v>
      </c>
      <c r="R9" s="4">
        <v>0</v>
      </c>
      <c r="S9" s="4">
        <v>0</v>
      </c>
      <c r="T9" s="4">
        <v>0</v>
      </c>
      <c r="U9" s="4">
        <v>0</v>
      </c>
      <c r="V9" s="4">
        <v>0</v>
      </c>
      <c r="W9" s="4">
        <v>0</v>
      </c>
      <c r="X9" s="4">
        <v>0</v>
      </c>
      <c r="Y9" s="4">
        <v>0</v>
      </c>
      <c r="Z9" s="5">
        <f t="shared" si="0"/>
        <v>1</v>
      </c>
    </row>
    <row r="10" spans="1:26" x14ac:dyDescent="0.25">
      <c r="A10" t="s">
        <v>478</v>
      </c>
      <c r="B10" s="4">
        <v>0</v>
      </c>
      <c r="C10" s="4">
        <v>0</v>
      </c>
      <c r="D10" s="4">
        <v>0</v>
      </c>
      <c r="E10" s="4">
        <v>0</v>
      </c>
      <c r="F10" s="4">
        <v>0</v>
      </c>
      <c r="G10" s="4">
        <v>0</v>
      </c>
      <c r="H10" s="4">
        <v>0</v>
      </c>
      <c r="I10" s="4">
        <v>0</v>
      </c>
      <c r="J10" s="4">
        <v>0</v>
      </c>
      <c r="K10" s="4">
        <v>0</v>
      </c>
      <c r="L10" s="4">
        <v>0</v>
      </c>
      <c r="M10" s="4">
        <v>0</v>
      </c>
      <c r="N10" s="4">
        <v>0</v>
      </c>
      <c r="O10" s="4">
        <v>1</v>
      </c>
      <c r="P10" s="4">
        <v>1</v>
      </c>
      <c r="Q10" s="4">
        <v>0</v>
      </c>
      <c r="R10" s="4">
        <v>2</v>
      </c>
      <c r="S10" s="4">
        <v>0</v>
      </c>
      <c r="T10" s="4">
        <v>0</v>
      </c>
      <c r="U10" s="4">
        <v>1</v>
      </c>
      <c r="V10" s="4">
        <v>2</v>
      </c>
      <c r="W10" s="4">
        <v>1</v>
      </c>
      <c r="X10" s="4">
        <v>0</v>
      </c>
      <c r="Y10" s="4">
        <v>0</v>
      </c>
      <c r="Z10" s="5">
        <f t="shared" si="0"/>
        <v>8</v>
      </c>
    </row>
    <row r="11" spans="1:26" x14ac:dyDescent="0.25">
      <c r="A11" t="s">
        <v>479</v>
      </c>
      <c r="B11" s="4">
        <v>0</v>
      </c>
      <c r="C11" s="4">
        <v>0</v>
      </c>
      <c r="D11" s="4">
        <v>0</v>
      </c>
      <c r="E11" s="4">
        <v>0</v>
      </c>
      <c r="F11" s="4">
        <v>0</v>
      </c>
      <c r="G11" s="4">
        <v>0</v>
      </c>
      <c r="H11" s="4">
        <v>0</v>
      </c>
      <c r="I11" s="4">
        <v>0</v>
      </c>
      <c r="J11" s="4">
        <v>0</v>
      </c>
      <c r="K11" s="4">
        <v>0</v>
      </c>
      <c r="L11" s="4">
        <v>0</v>
      </c>
      <c r="M11" s="4">
        <v>1</v>
      </c>
      <c r="N11" s="4">
        <v>0</v>
      </c>
      <c r="O11" s="4">
        <v>0</v>
      </c>
      <c r="P11" s="4">
        <v>1</v>
      </c>
      <c r="Q11" s="4">
        <v>0</v>
      </c>
      <c r="R11" s="4">
        <v>1</v>
      </c>
      <c r="S11" s="4">
        <v>1</v>
      </c>
      <c r="T11" s="4">
        <v>3</v>
      </c>
      <c r="U11" s="4">
        <v>2</v>
      </c>
      <c r="V11" s="4">
        <v>1</v>
      </c>
      <c r="W11" s="4">
        <v>1</v>
      </c>
      <c r="X11" s="4">
        <v>1</v>
      </c>
      <c r="Y11" s="4">
        <v>0</v>
      </c>
      <c r="Z11" s="5">
        <f t="shared" si="0"/>
        <v>12</v>
      </c>
    </row>
    <row r="12" spans="1:26" x14ac:dyDescent="0.25">
      <c r="A12" t="s">
        <v>480</v>
      </c>
      <c r="B12" s="4">
        <v>0</v>
      </c>
      <c r="C12" s="4">
        <v>0</v>
      </c>
      <c r="D12" s="4">
        <v>0</v>
      </c>
      <c r="E12" s="4">
        <v>0</v>
      </c>
      <c r="F12" s="4">
        <v>0</v>
      </c>
      <c r="G12" s="4">
        <v>0</v>
      </c>
      <c r="H12" s="4">
        <v>0</v>
      </c>
      <c r="I12" s="4">
        <v>0</v>
      </c>
      <c r="J12" s="4">
        <v>0</v>
      </c>
      <c r="K12" s="4">
        <v>2</v>
      </c>
      <c r="L12" s="4">
        <v>1</v>
      </c>
      <c r="M12" s="4">
        <v>3</v>
      </c>
      <c r="N12" s="4">
        <v>5</v>
      </c>
      <c r="O12" s="4">
        <v>4</v>
      </c>
      <c r="P12" s="4">
        <v>2</v>
      </c>
      <c r="Q12" s="4">
        <v>4</v>
      </c>
      <c r="R12" s="4">
        <v>12</v>
      </c>
      <c r="S12" s="4">
        <v>4</v>
      </c>
      <c r="T12" s="4">
        <v>14</v>
      </c>
      <c r="U12" s="4">
        <v>7</v>
      </c>
      <c r="V12" s="4">
        <v>4</v>
      </c>
      <c r="W12" s="4">
        <v>4</v>
      </c>
      <c r="X12" s="4">
        <v>3</v>
      </c>
      <c r="Y12" s="4">
        <v>0</v>
      </c>
      <c r="Z12" s="5">
        <f t="shared" si="0"/>
        <v>69</v>
      </c>
    </row>
    <row r="13" spans="1:26" x14ac:dyDescent="0.25">
      <c r="A13" t="s">
        <v>481</v>
      </c>
      <c r="B13" s="4">
        <v>0</v>
      </c>
      <c r="C13" s="4">
        <v>0</v>
      </c>
      <c r="D13" s="4">
        <v>0</v>
      </c>
      <c r="E13" s="4">
        <v>0</v>
      </c>
      <c r="F13" s="4">
        <v>0</v>
      </c>
      <c r="G13" s="4">
        <v>0</v>
      </c>
      <c r="H13" s="4">
        <v>0</v>
      </c>
      <c r="I13" s="4">
        <v>0</v>
      </c>
      <c r="J13" s="4">
        <v>0</v>
      </c>
      <c r="K13" s="4">
        <v>0</v>
      </c>
      <c r="L13" s="4">
        <v>0</v>
      </c>
      <c r="M13" s="4">
        <v>0</v>
      </c>
      <c r="N13" s="4">
        <v>0</v>
      </c>
      <c r="O13" s="4">
        <v>0</v>
      </c>
      <c r="P13" s="4">
        <v>0</v>
      </c>
      <c r="Q13" s="4">
        <v>1</v>
      </c>
      <c r="R13" s="4">
        <v>1</v>
      </c>
      <c r="S13" s="4">
        <v>0</v>
      </c>
      <c r="T13" s="4">
        <v>3</v>
      </c>
      <c r="U13" s="4">
        <v>0</v>
      </c>
      <c r="V13" s="4">
        <v>0</v>
      </c>
      <c r="W13" s="4">
        <v>0</v>
      </c>
      <c r="X13" s="4">
        <v>0</v>
      </c>
      <c r="Y13" s="4">
        <v>0</v>
      </c>
      <c r="Z13" s="5">
        <f t="shared" si="0"/>
        <v>5</v>
      </c>
    </row>
    <row r="14" spans="1:26" x14ac:dyDescent="0.25">
      <c r="A14" t="s">
        <v>482</v>
      </c>
      <c r="B14" s="4">
        <v>0</v>
      </c>
      <c r="C14" s="4">
        <v>0</v>
      </c>
      <c r="D14" s="4">
        <v>0</v>
      </c>
      <c r="E14" s="4">
        <v>0</v>
      </c>
      <c r="F14" s="4">
        <v>0</v>
      </c>
      <c r="G14" s="4">
        <v>0</v>
      </c>
      <c r="H14" s="4">
        <v>0</v>
      </c>
      <c r="I14" s="4">
        <v>0</v>
      </c>
      <c r="J14" s="4">
        <v>0</v>
      </c>
      <c r="K14" s="4">
        <v>0</v>
      </c>
      <c r="L14" s="4">
        <v>0</v>
      </c>
      <c r="M14" s="4">
        <v>0</v>
      </c>
      <c r="N14" s="4">
        <v>0</v>
      </c>
      <c r="O14" s="4">
        <v>0</v>
      </c>
      <c r="P14" s="4">
        <v>0</v>
      </c>
      <c r="Q14" s="4">
        <v>1</v>
      </c>
      <c r="R14" s="4">
        <v>0</v>
      </c>
      <c r="S14" s="4">
        <v>0</v>
      </c>
      <c r="T14" s="4">
        <v>0</v>
      </c>
      <c r="U14" s="4">
        <v>0</v>
      </c>
      <c r="V14" s="4">
        <v>0</v>
      </c>
      <c r="W14" s="4">
        <v>0</v>
      </c>
      <c r="X14" s="4">
        <v>0</v>
      </c>
      <c r="Y14" s="4">
        <v>0</v>
      </c>
      <c r="Z14" s="5">
        <f t="shared" si="0"/>
        <v>1</v>
      </c>
    </row>
    <row r="15" spans="1:26" x14ac:dyDescent="0.25">
      <c r="A15" t="s">
        <v>483</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1</v>
      </c>
      <c r="T15" s="4">
        <v>0</v>
      </c>
      <c r="U15" s="4">
        <v>0</v>
      </c>
      <c r="V15" s="4">
        <v>0</v>
      </c>
      <c r="W15" s="4">
        <v>0</v>
      </c>
      <c r="X15" s="4">
        <v>0</v>
      </c>
      <c r="Y15" s="4">
        <v>0</v>
      </c>
      <c r="Z15" s="5">
        <f t="shared" si="0"/>
        <v>1</v>
      </c>
    </row>
    <row r="16" spans="1:26" x14ac:dyDescent="0.25">
      <c r="A16" t="s">
        <v>484</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1</v>
      </c>
      <c r="X16" s="4">
        <v>0</v>
      </c>
      <c r="Y16" s="4">
        <v>0</v>
      </c>
      <c r="Z16" s="5">
        <f t="shared" si="0"/>
        <v>1</v>
      </c>
    </row>
    <row r="17" spans="1:26" x14ac:dyDescent="0.25">
      <c r="A17" t="s">
        <v>485</v>
      </c>
      <c r="B17" s="4">
        <v>0</v>
      </c>
      <c r="C17" s="4">
        <v>0</v>
      </c>
      <c r="D17" s="4">
        <v>0</v>
      </c>
      <c r="E17" s="4">
        <v>0</v>
      </c>
      <c r="F17" s="4">
        <v>0</v>
      </c>
      <c r="G17" s="4">
        <v>0</v>
      </c>
      <c r="H17" s="4">
        <v>0</v>
      </c>
      <c r="I17" s="4">
        <v>0</v>
      </c>
      <c r="J17" s="4">
        <v>0</v>
      </c>
      <c r="K17" s="4">
        <v>0</v>
      </c>
      <c r="L17" s="4">
        <v>0</v>
      </c>
      <c r="M17" s="4">
        <v>0</v>
      </c>
      <c r="N17" s="4">
        <v>0</v>
      </c>
      <c r="O17" s="4">
        <v>0</v>
      </c>
      <c r="P17" s="4">
        <v>1</v>
      </c>
      <c r="Q17" s="4">
        <v>0</v>
      </c>
      <c r="R17" s="4">
        <v>0</v>
      </c>
      <c r="S17" s="4">
        <v>0</v>
      </c>
      <c r="T17" s="4">
        <v>0</v>
      </c>
      <c r="U17" s="4">
        <v>0</v>
      </c>
      <c r="V17" s="4">
        <v>0</v>
      </c>
      <c r="W17" s="4">
        <v>0</v>
      </c>
      <c r="X17" s="4">
        <v>0</v>
      </c>
      <c r="Y17" s="4">
        <v>0</v>
      </c>
      <c r="Z17" s="5">
        <f t="shared" si="0"/>
        <v>1</v>
      </c>
    </row>
    <row r="18" spans="1:26" x14ac:dyDescent="0.25">
      <c r="A18" t="s">
        <v>486</v>
      </c>
      <c r="B18" s="4">
        <v>0</v>
      </c>
      <c r="C18" s="4">
        <v>0</v>
      </c>
      <c r="D18" s="4">
        <v>0</v>
      </c>
      <c r="E18" s="4">
        <v>0</v>
      </c>
      <c r="F18" s="4">
        <v>0</v>
      </c>
      <c r="G18" s="4">
        <v>0</v>
      </c>
      <c r="H18" s="4">
        <v>0</v>
      </c>
      <c r="I18" s="4">
        <v>0</v>
      </c>
      <c r="J18" s="4">
        <v>0</v>
      </c>
      <c r="K18" s="4">
        <v>0</v>
      </c>
      <c r="L18" s="4">
        <v>0</v>
      </c>
      <c r="M18" s="4">
        <v>0</v>
      </c>
      <c r="N18" s="4">
        <v>0</v>
      </c>
      <c r="O18" s="4">
        <v>0</v>
      </c>
      <c r="P18" s="4">
        <v>0</v>
      </c>
      <c r="Q18" s="4">
        <v>0</v>
      </c>
      <c r="R18" s="4">
        <v>0</v>
      </c>
      <c r="S18" s="4">
        <v>1</v>
      </c>
      <c r="T18" s="4">
        <v>0</v>
      </c>
      <c r="U18" s="4">
        <v>0</v>
      </c>
      <c r="V18" s="4">
        <v>0</v>
      </c>
      <c r="W18" s="4">
        <v>0</v>
      </c>
      <c r="X18" s="4">
        <v>0</v>
      </c>
      <c r="Y18" s="4">
        <v>0</v>
      </c>
      <c r="Z18" s="5">
        <f t="shared" si="0"/>
        <v>1</v>
      </c>
    </row>
    <row r="19" spans="1:26" x14ac:dyDescent="0.25">
      <c r="A19" t="s">
        <v>487</v>
      </c>
      <c r="B19" s="4">
        <v>0</v>
      </c>
      <c r="C19" s="4">
        <v>0</v>
      </c>
      <c r="D19" s="4">
        <v>0</v>
      </c>
      <c r="E19" s="4">
        <v>0</v>
      </c>
      <c r="F19" s="4">
        <v>0</v>
      </c>
      <c r="G19" s="4">
        <v>0</v>
      </c>
      <c r="H19" s="4">
        <v>0</v>
      </c>
      <c r="I19" s="4">
        <v>0</v>
      </c>
      <c r="J19" s="4">
        <v>0</v>
      </c>
      <c r="K19" s="4">
        <v>0</v>
      </c>
      <c r="L19" s="4">
        <v>0</v>
      </c>
      <c r="M19" s="4">
        <v>0</v>
      </c>
      <c r="N19" s="4">
        <v>0</v>
      </c>
      <c r="O19" s="4">
        <v>0</v>
      </c>
      <c r="P19" s="4">
        <v>1</v>
      </c>
      <c r="Q19" s="4">
        <v>1</v>
      </c>
      <c r="R19" s="4">
        <v>0</v>
      </c>
      <c r="S19" s="4">
        <v>0</v>
      </c>
      <c r="T19" s="4">
        <v>0</v>
      </c>
      <c r="U19" s="4">
        <v>0</v>
      </c>
      <c r="V19" s="4">
        <v>0</v>
      </c>
      <c r="W19" s="4">
        <v>0</v>
      </c>
      <c r="X19" s="4">
        <v>0</v>
      </c>
      <c r="Y19" s="4">
        <v>0</v>
      </c>
      <c r="Z19" s="5">
        <f t="shared" si="0"/>
        <v>2</v>
      </c>
    </row>
    <row r="20" spans="1:26" x14ac:dyDescent="0.25">
      <c r="A20" t="s">
        <v>488</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1</v>
      </c>
      <c r="V20" s="4">
        <v>0</v>
      </c>
      <c r="W20" s="4">
        <v>0</v>
      </c>
      <c r="X20" s="4">
        <v>0</v>
      </c>
      <c r="Y20" s="4">
        <v>0</v>
      </c>
      <c r="Z20" s="5">
        <f t="shared" si="0"/>
        <v>1</v>
      </c>
    </row>
    <row r="21" spans="1:26" x14ac:dyDescent="0.25">
      <c r="A21" t="s">
        <v>489</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1</v>
      </c>
      <c r="U21" s="4">
        <v>0</v>
      </c>
      <c r="V21" s="4">
        <v>0</v>
      </c>
      <c r="W21" s="4">
        <v>0</v>
      </c>
      <c r="X21" s="4">
        <v>0</v>
      </c>
      <c r="Y21" s="4">
        <v>0</v>
      </c>
      <c r="Z21" s="5">
        <f t="shared" si="0"/>
        <v>1</v>
      </c>
    </row>
    <row r="22" spans="1:26" x14ac:dyDescent="0.25">
      <c r="A22" t="s">
        <v>490</v>
      </c>
      <c r="B22" s="4">
        <v>0</v>
      </c>
      <c r="C22" s="4">
        <v>0</v>
      </c>
      <c r="D22" s="4">
        <v>0</v>
      </c>
      <c r="E22" s="4">
        <v>0</v>
      </c>
      <c r="F22" s="4">
        <v>0</v>
      </c>
      <c r="G22" s="4">
        <v>0</v>
      </c>
      <c r="H22" s="4">
        <v>0</v>
      </c>
      <c r="I22" s="4">
        <v>0</v>
      </c>
      <c r="J22" s="4">
        <v>0</v>
      </c>
      <c r="K22" s="4">
        <v>0</v>
      </c>
      <c r="L22" s="4">
        <v>0</v>
      </c>
      <c r="M22" s="4">
        <v>0</v>
      </c>
      <c r="N22" s="4">
        <v>0</v>
      </c>
      <c r="O22" s="4">
        <v>0</v>
      </c>
      <c r="P22" s="4">
        <v>0</v>
      </c>
      <c r="Q22" s="4">
        <v>0</v>
      </c>
      <c r="R22" s="4">
        <v>2</v>
      </c>
      <c r="S22" s="4">
        <v>1</v>
      </c>
      <c r="T22" s="4">
        <v>0</v>
      </c>
      <c r="U22" s="4">
        <v>1</v>
      </c>
      <c r="V22" s="4">
        <v>0</v>
      </c>
      <c r="W22" s="4">
        <v>0</v>
      </c>
      <c r="X22" s="4">
        <v>0</v>
      </c>
      <c r="Y22" s="4">
        <v>0</v>
      </c>
      <c r="Z22" s="5">
        <f t="shared" si="0"/>
        <v>4</v>
      </c>
    </row>
    <row r="23" spans="1:26" x14ac:dyDescent="0.25">
      <c r="A23" t="s">
        <v>491</v>
      </c>
      <c r="B23" s="4">
        <v>0</v>
      </c>
      <c r="C23" s="4">
        <v>0</v>
      </c>
      <c r="D23" s="4">
        <v>0</v>
      </c>
      <c r="E23" s="4">
        <v>0</v>
      </c>
      <c r="F23" s="4">
        <v>0</v>
      </c>
      <c r="G23" s="4">
        <v>0</v>
      </c>
      <c r="H23" s="4">
        <v>0</v>
      </c>
      <c r="I23" s="4">
        <v>0</v>
      </c>
      <c r="J23" s="4">
        <v>0</v>
      </c>
      <c r="K23" s="4">
        <v>0</v>
      </c>
      <c r="L23" s="4">
        <v>0</v>
      </c>
      <c r="M23" s="4">
        <v>0</v>
      </c>
      <c r="N23" s="4">
        <v>0</v>
      </c>
      <c r="O23" s="4">
        <v>1</v>
      </c>
      <c r="P23" s="4">
        <v>1</v>
      </c>
      <c r="Q23" s="4">
        <v>0</v>
      </c>
      <c r="R23" s="4">
        <v>0</v>
      </c>
      <c r="S23" s="4">
        <v>1</v>
      </c>
      <c r="T23" s="4">
        <v>0</v>
      </c>
      <c r="U23" s="4">
        <v>3</v>
      </c>
      <c r="V23" s="4">
        <v>0</v>
      </c>
      <c r="W23" s="4">
        <v>0</v>
      </c>
      <c r="X23" s="4">
        <v>0</v>
      </c>
      <c r="Y23" s="4">
        <v>0</v>
      </c>
      <c r="Z23" s="5">
        <f t="shared" si="0"/>
        <v>6</v>
      </c>
    </row>
    <row r="24" spans="1:26" x14ac:dyDescent="0.25">
      <c r="A24" t="s">
        <v>492</v>
      </c>
      <c r="B24" s="4">
        <v>0</v>
      </c>
      <c r="C24" s="4">
        <v>0</v>
      </c>
      <c r="D24" s="4">
        <v>0</v>
      </c>
      <c r="E24" s="4">
        <v>0</v>
      </c>
      <c r="F24" s="4">
        <v>0</v>
      </c>
      <c r="G24" s="4">
        <v>0</v>
      </c>
      <c r="H24" s="4">
        <v>0</v>
      </c>
      <c r="I24" s="4">
        <v>0</v>
      </c>
      <c r="J24" s="4">
        <v>0</v>
      </c>
      <c r="K24" s="4">
        <v>0</v>
      </c>
      <c r="L24" s="4">
        <v>0</v>
      </c>
      <c r="M24" s="4">
        <v>0</v>
      </c>
      <c r="N24" s="4">
        <v>0</v>
      </c>
      <c r="O24" s="4">
        <v>0</v>
      </c>
      <c r="P24" s="4">
        <v>1</v>
      </c>
      <c r="Q24" s="4">
        <v>0</v>
      </c>
      <c r="R24" s="4">
        <v>0</v>
      </c>
      <c r="S24" s="4">
        <v>0</v>
      </c>
      <c r="T24" s="4">
        <v>0</v>
      </c>
      <c r="U24" s="4">
        <v>0</v>
      </c>
      <c r="V24" s="4">
        <v>0</v>
      </c>
      <c r="W24" s="4">
        <v>0</v>
      </c>
      <c r="X24" s="4">
        <v>0</v>
      </c>
      <c r="Y24" s="4">
        <v>0</v>
      </c>
      <c r="Z24" s="5">
        <f t="shared" si="0"/>
        <v>1</v>
      </c>
    </row>
    <row r="25" spans="1:26" x14ac:dyDescent="0.25">
      <c r="A25" t="s">
        <v>493</v>
      </c>
      <c r="B25" s="4">
        <v>0</v>
      </c>
      <c r="C25" s="4">
        <v>0</v>
      </c>
      <c r="D25" s="4">
        <v>0</v>
      </c>
      <c r="E25" s="4">
        <v>0</v>
      </c>
      <c r="F25" s="4">
        <v>21</v>
      </c>
      <c r="G25" s="4">
        <v>68</v>
      </c>
      <c r="H25" s="4">
        <v>63</v>
      </c>
      <c r="I25" s="4">
        <v>144</v>
      </c>
      <c r="J25" s="4">
        <v>49</v>
      </c>
      <c r="K25" s="4">
        <v>65</v>
      </c>
      <c r="L25" s="4">
        <v>61</v>
      </c>
      <c r="M25" s="4">
        <v>65</v>
      </c>
      <c r="N25" s="4">
        <v>59</v>
      </c>
      <c r="O25" s="4">
        <v>54</v>
      </c>
      <c r="P25" s="4">
        <v>90</v>
      </c>
      <c r="Q25" s="4">
        <v>87</v>
      </c>
      <c r="R25" s="4">
        <v>90</v>
      </c>
      <c r="S25" s="4">
        <v>75</v>
      </c>
      <c r="T25" s="4">
        <v>60</v>
      </c>
      <c r="U25" s="4">
        <v>22</v>
      </c>
      <c r="V25" s="4">
        <v>4</v>
      </c>
      <c r="W25" s="4">
        <v>2</v>
      </c>
      <c r="X25" s="4">
        <v>0</v>
      </c>
      <c r="Y25" s="4">
        <v>0</v>
      </c>
      <c r="Z25" s="5">
        <f t="shared" si="0"/>
        <v>1079</v>
      </c>
    </row>
    <row r="26" spans="1:26" x14ac:dyDescent="0.25">
      <c r="A26" t="s">
        <v>494</v>
      </c>
      <c r="B26" s="4">
        <v>0</v>
      </c>
      <c r="C26" s="4">
        <v>0</v>
      </c>
      <c r="D26" s="4">
        <v>0</v>
      </c>
      <c r="E26" s="4">
        <v>0</v>
      </c>
      <c r="F26" s="4">
        <v>0</v>
      </c>
      <c r="G26" s="4">
        <v>0</v>
      </c>
      <c r="H26" s="4">
        <v>0</v>
      </c>
      <c r="I26" s="4">
        <v>0</v>
      </c>
      <c r="J26" s="4">
        <v>0</v>
      </c>
      <c r="K26" s="4">
        <v>0</v>
      </c>
      <c r="L26" s="4">
        <v>0</v>
      </c>
      <c r="M26" s="4">
        <v>0</v>
      </c>
      <c r="N26" s="4">
        <v>0</v>
      </c>
      <c r="O26" s="4">
        <v>0</v>
      </c>
      <c r="P26" s="4">
        <v>0</v>
      </c>
      <c r="Q26" s="4">
        <v>0</v>
      </c>
      <c r="R26" s="4">
        <v>8</v>
      </c>
      <c r="S26" s="4">
        <v>0</v>
      </c>
      <c r="T26" s="4">
        <v>2</v>
      </c>
      <c r="U26" s="4">
        <v>5</v>
      </c>
      <c r="V26" s="4">
        <v>1</v>
      </c>
      <c r="W26" s="4">
        <v>0</v>
      </c>
      <c r="X26" s="4">
        <v>0</v>
      </c>
      <c r="Y26" s="4">
        <v>0</v>
      </c>
      <c r="Z26" s="5">
        <f t="shared" si="0"/>
        <v>16</v>
      </c>
    </row>
    <row r="27" spans="1:26" x14ac:dyDescent="0.25">
      <c r="A27" t="s">
        <v>495</v>
      </c>
      <c r="B27" s="4">
        <v>0</v>
      </c>
      <c r="C27" s="4">
        <v>0</v>
      </c>
      <c r="D27" s="4">
        <v>0</v>
      </c>
      <c r="E27" s="4">
        <v>0</v>
      </c>
      <c r="F27" s="4">
        <v>0</v>
      </c>
      <c r="G27" s="4">
        <v>1</v>
      </c>
      <c r="H27" s="4">
        <v>0</v>
      </c>
      <c r="I27" s="4">
        <v>0</v>
      </c>
      <c r="J27" s="4">
        <v>0</v>
      </c>
      <c r="K27" s="4">
        <v>0</v>
      </c>
      <c r="L27" s="4">
        <v>0</v>
      </c>
      <c r="M27" s="4">
        <v>0</v>
      </c>
      <c r="N27" s="4">
        <v>0</v>
      </c>
      <c r="O27" s="4">
        <v>0</v>
      </c>
      <c r="P27" s="4">
        <v>0</v>
      </c>
      <c r="Q27" s="4">
        <v>0</v>
      </c>
      <c r="R27" s="4">
        <v>1</v>
      </c>
      <c r="S27" s="4">
        <v>0</v>
      </c>
      <c r="T27" s="4">
        <v>0</v>
      </c>
      <c r="U27" s="4">
        <v>0</v>
      </c>
      <c r="V27" s="4">
        <v>0</v>
      </c>
      <c r="W27" s="4">
        <v>0</v>
      </c>
      <c r="X27" s="4">
        <v>0</v>
      </c>
      <c r="Y27" s="4">
        <v>0</v>
      </c>
      <c r="Z27" s="5">
        <f t="shared" si="0"/>
        <v>2</v>
      </c>
    </row>
    <row r="28" spans="1:26" x14ac:dyDescent="0.25">
      <c r="A28" t="s">
        <v>496</v>
      </c>
      <c r="B28" s="4">
        <v>0</v>
      </c>
      <c r="C28" s="4">
        <v>0</v>
      </c>
      <c r="D28" s="4">
        <v>0</v>
      </c>
      <c r="E28" s="4">
        <v>0</v>
      </c>
      <c r="F28" s="4">
        <v>0</v>
      </c>
      <c r="G28" s="4">
        <v>0</v>
      </c>
      <c r="H28" s="4">
        <v>0</v>
      </c>
      <c r="I28" s="4">
        <v>0</v>
      </c>
      <c r="J28" s="4">
        <v>0</v>
      </c>
      <c r="K28" s="4">
        <v>0</v>
      </c>
      <c r="L28" s="4">
        <v>0</v>
      </c>
      <c r="M28" s="4">
        <v>0</v>
      </c>
      <c r="N28" s="4">
        <v>0</v>
      </c>
      <c r="O28" s="4">
        <v>0</v>
      </c>
      <c r="P28" s="4">
        <v>0</v>
      </c>
      <c r="Q28" s="4">
        <v>0</v>
      </c>
      <c r="R28" s="4">
        <v>1</v>
      </c>
      <c r="S28" s="4">
        <v>0</v>
      </c>
      <c r="T28" s="4">
        <v>0</v>
      </c>
      <c r="U28" s="4">
        <v>0</v>
      </c>
      <c r="V28" s="4">
        <v>0</v>
      </c>
      <c r="W28" s="4">
        <v>0</v>
      </c>
      <c r="X28" s="4">
        <v>0</v>
      </c>
      <c r="Y28" s="4">
        <v>0</v>
      </c>
      <c r="Z28" s="5">
        <f t="shared" si="0"/>
        <v>1</v>
      </c>
    </row>
    <row r="29" spans="1:26" x14ac:dyDescent="0.25">
      <c r="A29" t="s">
        <v>497</v>
      </c>
      <c r="B29" s="4">
        <v>0</v>
      </c>
      <c r="C29" s="4">
        <v>0</v>
      </c>
      <c r="D29" s="4">
        <v>0</v>
      </c>
      <c r="E29" s="4">
        <v>0</v>
      </c>
      <c r="F29" s="4">
        <v>0</v>
      </c>
      <c r="G29" s="4">
        <v>0</v>
      </c>
      <c r="H29" s="4">
        <v>0</v>
      </c>
      <c r="I29" s="4">
        <v>1</v>
      </c>
      <c r="J29" s="4">
        <v>0</v>
      </c>
      <c r="K29" s="4">
        <v>2</v>
      </c>
      <c r="L29" s="4">
        <v>0</v>
      </c>
      <c r="M29" s="4">
        <v>2</v>
      </c>
      <c r="N29" s="4">
        <v>4</v>
      </c>
      <c r="O29" s="4">
        <v>0</v>
      </c>
      <c r="P29" s="4">
        <v>2</v>
      </c>
      <c r="Q29" s="4">
        <v>5</v>
      </c>
      <c r="R29" s="4">
        <v>2</v>
      </c>
      <c r="S29" s="4">
        <v>7</v>
      </c>
      <c r="T29" s="4">
        <v>0</v>
      </c>
      <c r="U29" s="4">
        <v>2</v>
      </c>
      <c r="V29" s="4">
        <v>2</v>
      </c>
      <c r="W29" s="4">
        <v>2</v>
      </c>
      <c r="X29" s="4">
        <v>0</v>
      </c>
      <c r="Y29" s="4">
        <v>0</v>
      </c>
      <c r="Z29" s="5">
        <f t="shared" si="0"/>
        <v>31</v>
      </c>
    </row>
    <row r="30" spans="1:26" x14ac:dyDescent="0.25">
      <c r="A30" t="s">
        <v>498</v>
      </c>
      <c r="B30" s="4">
        <v>0</v>
      </c>
      <c r="C30" s="4">
        <v>0</v>
      </c>
      <c r="D30" s="4">
        <v>0</v>
      </c>
      <c r="E30" s="4">
        <v>0</v>
      </c>
      <c r="F30" s="4">
        <v>0</v>
      </c>
      <c r="G30" s="4">
        <v>0</v>
      </c>
      <c r="H30" s="4">
        <v>0</v>
      </c>
      <c r="I30" s="4">
        <v>0</v>
      </c>
      <c r="J30" s="4">
        <v>0</v>
      </c>
      <c r="K30" s="4">
        <v>0</v>
      </c>
      <c r="L30" s="4">
        <v>0</v>
      </c>
      <c r="M30" s="4">
        <v>0</v>
      </c>
      <c r="N30" s="4">
        <v>0</v>
      </c>
      <c r="O30" s="4">
        <v>0</v>
      </c>
      <c r="P30" s="4">
        <v>0</v>
      </c>
      <c r="Q30" s="4">
        <v>1</v>
      </c>
      <c r="R30" s="4">
        <v>0</v>
      </c>
      <c r="S30" s="4">
        <v>1</v>
      </c>
      <c r="T30" s="4">
        <v>0</v>
      </c>
      <c r="U30" s="4">
        <v>0</v>
      </c>
      <c r="V30" s="4">
        <v>0</v>
      </c>
      <c r="W30" s="4">
        <v>0</v>
      </c>
      <c r="X30" s="4">
        <v>0</v>
      </c>
      <c r="Y30" s="4">
        <v>0</v>
      </c>
      <c r="Z30" s="5">
        <f t="shared" si="0"/>
        <v>2</v>
      </c>
    </row>
    <row r="31" spans="1:26" x14ac:dyDescent="0.25">
      <c r="A31" t="s">
        <v>499</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1</v>
      </c>
      <c r="W31" s="4">
        <v>0</v>
      </c>
      <c r="X31" s="4">
        <v>0</v>
      </c>
      <c r="Y31" s="4">
        <v>0</v>
      </c>
      <c r="Z31" s="5">
        <f t="shared" si="0"/>
        <v>1</v>
      </c>
    </row>
    <row r="32" spans="1:26" x14ac:dyDescent="0.25">
      <c r="A32" t="s">
        <v>500</v>
      </c>
      <c r="B32" s="4">
        <v>0</v>
      </c>
      <c r="C32" s="4">
        <v>0</v>
      </c>
      <c r="D32" s="4">
        <v>0</v>
      </c>
      <c r="E32" s="4">
        <v>0</v>
      </c>
      <c r="F32" s="4">
        <v>0</v>
      </c>
      <c r="G32" s="4">
        <v>0</v>
      </c>
      <c r="H32" s="4">
        <v>1</v>
      </c>
      <c r="I32" s="4">
        <v>0</v>
      </c>
      <c r="J32" s="4">
        <v>0</v>
      </c>
      <c r="K32" s="4">
        <v>0</v>
      </c>
      <c r="L32" s="4">
        <v>0</v>
      </c>
      <c r="M32" s="4">
        <v>0</v>
      </c>
      <c r="N32" s="4">
        <v>0</v>
      </c>
      <c r="O32" s="4">
        <v>0</v>
      </c>
      <c r="P32" s="4">
        <v>4</v>
      </c>
      <c r="Q32" s="4">
        <v>0</v>
      </c>
      <c r="R32" s="4">
        <v>34</v>
      </c>
      <c r="S32" s="4">
        <v>0</v>
      </c>
      <c r="T32" s="4">
        <v>59</v>
      </c>
      <c r="U32" s="4">
        <v>1</v>
      </c>
      <c r="V32" s="4">
        <v>19</v>
      </c>
      <c r="W32" s="4">
        <v>0</v>
      </c>
      <c r="X32" s="4">
        <v>0</v>
      </c>
      <c r="Y32" s="4">
        <v>0</v>
      </c>
      <c r="Z32" s="5">
        <f t="shared" si="0"/>
        <v>118</v>
      </c>
    </row>
    <row r="33" spans="1:26" x14ac:dyDescent="0.25">
      <c r="A33" t="s">
        <v>501</v>
      </c>
      <c r="B33" s="4">
        <v>0</v>
      </c>
      <c r="C33" s="4">
        <v>0</v>
      </c>
      <c r="D33" s="4">
        <v>0</v>
      </c>
      <c r="E33" s="4">
        <v>0</v>
      </c>
      <c r="F33" s="4">
        <v>0</v>
      </c>
      <c r="G33" s="4">
        <v>1</v>
      </c>
      <c r="H33" s="4">
        <v>1</v>
      </c>
      <c r="I33" s="4">
        <v>4</v>
      </c>
      <c r="J33" s="4">
        <v>0</v>
      </c>
      <c r="K33" s="4">
        <v>1</v>
      </c>
      <c r="L33" s="4">
        <v>2</v>
      </c>
      <c r="M33" s="4">
        <v>3</v>
      </c>
      <c r="N33" s="4">
        <v>0</v>
      </c>
      <c r="O33" s="4">
        <v>1</v>
      </c>
      <c r="P33" s="4">
        <v>3</v>
      </c>
      <c r="Q33" s="4">
        <v>3</v>
      </c>
      <c r="R33" s="4">
        <v>1</v>
      </c>
      <c r="S33" s="4">
        <v>3</v>
      </c>
      <c r="T33" s="4">
        <v>0</v>
      </c>
      <c r="U33" s="4">
        <v>2</v>
      </c>
      <c r="V33" s="4">
        <v>0</v>
      </c>
      <c r="W33" s="4">
        <v>0</v>
      </c>
      <c r="X33" s="4">
        <v>0</v>
      </c>
      <c r="Y33" s="4">
        <v>0</v>
      </c>
      <c r="Z33" s="5">
        <f t="shared" si="0"/>
        <v>25</v>
      </c>
    </row>
    <row r="34" spans="1:26" x14ac:dyDescent="0.25">
      <c r="A34" t="s">
        <v>502</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1</v>
      </c>
      <c r="V34" s="4">
        <v>0</v>
      </c>
      <c r="W34" s="4">
        <v>0</v>
      </c>
      <c r="X34" s="4">
        <v>0</v>
      </c>
      <c r="Y34" s="4">
        <v>0</v>
      </c>
      <c r="Z34" s="5">
        <f t="shared" si="0"/>
        <v>1</v>
      </c>
    </row>
    <row r="35" spans="1:26" x14ac:dyDescent="0.25">
      <c r="A35" t="s">
        <v>503</v>
      </c>
      <c r="B35" s="4">
        <v>0</v>
      </c>
      <c r="C35" s="4">
        <v>0</v>
      </c>
      <c r="D35" s="4">
        <v>0</v>
      </c>
      <c r="E35" s="4">
        <v>0</v>
      </c>
      <c r="F35" s="4">
        <v>1</v>
      </c>
      <c r="G35" s="4">
        <v>0</v>
      </c>
      <c r="H35" s="4">
        <v>21</v>
      </c>
      <c r="I35" s="4">
        <v>0</v>
      </c>
      <c r="J35" s="4">
        <v>54</v>
      </c>
      <c r="K35" s="4">
        <v>3</v>
      </c>
      <c r="L35" s="4">
        <v>64</v>
      </c>
      <c r="M35" s="4">
        <v>1</v>
      </c>
      <c r="N35" s="4">
        <v>100</v>
      </c>
      <c r="O35" s="4">
        <v>4</v>
      </c>
      <c r="P35" s="4">
        <v>92</v>
      </c>
      <c r="Q35" s="4">
        <v>5</v>
      </c>
      <c r="R35" s="4">
        <v>138</v>
      </c>
      <c r="S35" s="4">
        <v>6</v>
      </c>
      <c r="T35" s="4">
        <v>88</v>
      </c>
      <c r="U35" s="4">
        <v>9</v>
      </c>
      <c r="V35" s="4">
        <v>5</v>
      </c>
      <c r="W35" s="4">
        <v>1</v>
      </c>
      <c r="X35" s="4">
        <v>0</v>
      </c>
      <c r="Y35" s="4">
        <v>0</v>
      </c>
      <c r="Z35" s="5">
        <f t="shared" si="0"/>
        <v>592</v>
      </c>
    </row>
    <row r="36" spans="1:26" x14ac:dyDescent="0.25">
      <c r="A36" t="s">
        <v>504</v>
      </c>
      <c r="B36" s="4">
        <v>0</v>
      </c>
      <c r="C36" s="4">
        <v>0</v>
      </c>
      <c r="D36" s="4">
        <v>0</v>
      </c>
      <c r="E36" s="4">
        <v>0</v>
      </c>
      <c r="F36" s="4">
        <v>0</v>
      </c>
      <c r="G36" s="4">
        <v>0</v>
      </c>
      <c r="H36" s="4">
        <v>0</v>
      </c>
      <c r="I36" s="4">
        <v>0</v>
      </c>
      <c r="J36" s="4">
        <v>0</v>
      </c>
      <c r="K36" s="4">
        <v>0</v>
      </c>
      <c r="L36" s="4">
        <v>0</v>
      </c>
      <c r="M36" s="4">
        <v>0</v>
      </c>
      <c r="N36" s="4">
        <v>0</v>
      </c>
      <c r="O36" s="4">
        <v>0</v>
      </c>
      <c r="P36" s="4">
        <v>2</v>
      </c>
      <c r="Q36" s="4">
        <v>1</v>
      </c>
      <c r="R36" s="4">
        <v>3</v>
      </c>
      <c r="S36" s="4">
        <v>3</v>
      </c>
      <c r="T36" s="4">
        <v>1</v>
      </c>
      <c r="U36" s="4">
        <v>3</v>
      </c>
      <c r="V36" s="4">
        <v>0</v>
      </c>
      <c r="W36" s="4">
        <v>0</v>
      </c>
      <c r="X36" s="4">
        <v>0</v>
      </c>
      <c r="Y36" s="4">
        <v>0</v>
      </c>
      <c r="Z36" s="5">
        <f t="shared" si="0"/>
        <v>13</v>
      </c>
    </row>
    <row r="37" spans="1:26" x14ac:dyDescent="0.25">
      <c r="A37" t="s">
        <v>505</v>
      </c>
      <c r="B37" s="4">
        <v>0</v>
      </c>
      <c r="C37" s="4">
        <v>0</v>
      </c>
      <c r="D37" s="4">
        <v>0</v>
      </c>
      <c r="E37" s="4">
        <v>0</v>
      </c>
      <c r="F37" s="4">
        <v>0</v>
      </c>
      <c r="G37" s="4">
        <v>0</v>
      </c>
      <c r="H37" s="4">
        <v>7</v>
      </c>
      <c r="I37" s="4">
        <v>2</v>
      </c>
      <c r="J37" s="4">
        <v>3</v>
      </c>
      <c r="K37" s="4">
        <v>0</v>
      </c>
      <c r="L37" s="4">
        <v>7</v>
      </c>
      <c r="M37" s="4">
        <v>0</v>
      </c>
      <c r="N37" s="4">
        <v>9</v>
      </c>
      <c r="O37" s="4">
        <v>6</v>
      </c>
      <c r="P37" s="4">
        <v>15</v>
      </c>
      <c r="Q37" s="4">
        <v>11</v>
      </c>
      <c r="R37" s="4">
        <v>24</v>
      </c>
      <c r="S37" s="4">
        <v>38</v>
      </c>
      <c r="T37" s="4">
        <v>23</v>
      </c>
      <c r="U37" s="4">
        <v>16</v>
      </c>
      <c r="V37" s="4">
        <v>4</v>
      </c>
      <c r="W37" s="4">
        <v>8</v>
      </c>
      <c r="X37" s="4">
        <v>0</v>
      </c>
      <c r="Y37" s="4">
        <v>0</v>
      </c>
      <c r="Z37" s="5">
        <f t="shared" si="0"/>
        <v>173</v>
      </c>
    </row>
    <row r="38" spans="1:26" x14ac:dyDescent="0.25">
      <c r="A38" s="2" t="s">
        <v>472</v>
      </c>
      <c r="B38" s="5">
        <f t="shared" ref="B38:Z38" si="1">SUM(B7:B37)</f>
        <v>0</v>
      </c>
      <c r="C38" s="5">
        <f t="shared" si="1"/>
        <v>0</v>
      </c>
      <c r="D38" s="5">
        <f t="shared" si="1"/>
        <v>0</v>
      </c>
      <c r="E38" s="5">
        <f t="shared" si="1"/>
        <v>0</v>
      </c>
      <c r="F38" s="5">
        <f t="shared" si="1"/>
        <v>22</v>
      </c>
      <c r="G38" s="5">
        <f t="shared" si="1"/>
        <v>70</v>
      </c>
      <c r="H38" s="5">
        <f t="shared" si="1"/>
        <v>93</v>
      </c>
      <c r="I38" s="5">
        <f t="shared" si="1"/>
        <v>151</v>
      </c>
      <c r="J38" s="5">
        <f t="shared" si="1"/>
        <v>106</v>
      </c>
      <c r="K38" s="5">
        <f t="shared" si="1"/>
        <v>73</v>
      </c>
      <c r="L38" s="5">
        <f t="shared" si="1"/>
        <v>135</v>
      </c>
      <c r="M38" s="5">
        <f t="shared" si="1"/>
        <v>75</v>
      </c>
      <c r="N38" s="5">
        <f t="shared" si="1"/>
        <v>177</v>
      </c>
      <c r="O38" s="5">
        <f t="shared" si="1"/>
        <v>71</v>
      </c>
      <c r="P38" s="5">
        <f t="shared" si="1"/>
        <v>217</v>
      </c>
      <c r="Q38" s="5">
        <f t="shared" si="1"/>
        <v>120</v>
      </c>
      <c r="R38" s="5">
        <f t="shared" si="1"/>
        <v>321</v>
      </c>
      <c r="S38" s="5">
        <f t="shared" si="1"/>
        <v>142</v>
      </c>
      <c r="T38" s="5">
        <f t="shared" si="1"/>
        <v>254</v>
      </c>
      <c r="U38" s="5">
        <f t="shared" si="1"/>
        <v>77</v>
      </c>
      <c r="V38" s="5">
        <f t="shared" si="1"/>
        <v>43</v>
      </c>
      <c r="W38" s="5">
        <f t="shared" si="1"/>
        <v>20</v>
      </c>
      <c r="X38" s="5">
        <f t="shared" si="1"/>
        <v>4</v>
      </c>
      <c r="Y38" s="5">
        <f t="shared" si="1"/>
        <v>0</v>
      </c>
      <c r="Z38" s="5">
        <f t="shared" si="1"/>
        <v>2171</v>
      </c>
    </row>
  </sheetData>
  <pageMargins left="0.75" right="0.75" top="1" bottom="1" header="0.5" footer="0.5"/>
  <pageSetup paperSize="9" scale="0" firstPageNumber="0" fitToWidth="0" fitToHeight="0"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8C676-1398-4578-83CD-B2D23E01FEF4}">
  <dimension ref="A1:N38"/>
  <sheetViews>
    <sheetView zoomScaleNormal="100" workbookViewId="0"/>
  </sheetViews>
  <sheetFormatPr defaultRowHeight="13.2" x14ac:dyDescent="0.25"/>
  <sheetData>
    <row r="1" spans="1:14" ht="17.399999999999999" x14ac:dyDescent="0.3">
      <c r="A1" s="1" t="s">
        <v>673</v>
      </c>
    </row>
    <row r="5" spans="1:14" x14ac:dyDescent="0.25">
      <c r="B5" s="2" t="s">
        <v>674</v>
      </c>
      <c r="D5" s="2" t="s">
        <v>675</v>
      </c>
      <c r="F5" s="2" t="s">
        <v>676</v>
      </c>
      <c r="H5" s="2" t="s">
        <v>677</v>
      </c>
      <c r="J5" s="2" t="s">
        <v>678</v>
      </c>
      <c r="L5" s="2" t="s">
        <v>679</v>
      </c>
      <c r="N5" s="2" t="s">
        <v>543</v>
      </c>
    </row>
    <row r="6" spans="1:14" x14ac:dyDescent="0.25">
      <c r="A6" s="2" t="s">
        <v>467</v>
      </c>
      <c r="B6" t="s">
        <v>473</v>
      </c>
      <c r="C6" t="s">
        <v>474</v>
      </c>
      <c r="D6" t="s">
        <v>473</v>
      </c>
      <c r="E6" t="s">
        <v>474</v>
      </c>
      <c r="F6" t="s">
        <v>473</v>
      </c>
      <c r="G6" t="s">
        <v>474</v>
      </c>
      <c r="H6" t="s">
        <v>473</v>
      </c>
      <c r="I6" t="s">
        <v>474</v>
      </c>
      <c r="J6" t="s">
        <v>473</v>
      </c>
      <c r="K6" t="s">
        <v>474</v>
      </c>
      <c r="L6" t="s">
        <v>473</v>
      </c>
      <c r="M6" t="s">
        <v>474</v>
      </c>
    </row>
    <row r="7" spans="1:14" x14ac:dyDescent="0.25">
      <c r="A7" t="s">
        <v>475</v>
      </c>
      <c r="B7" s="4">
        <v>0</v>
      </c>
      <c r="C7" s="4">
        <v>0</v>
      </c>
      <c r="D7" s="4">
        <v>0</v>
      </c>
      <c r="E7" s="4">
        <v>0</v>
      </c>
      <c r="F7" s="4">
        <v>0</v>
      </c>
      <c r="G7" s="4">
        <v>0</v>
      </c>
      <c r="H7" s="4">
        <v>0</v>
      </c>
      <c r="I7" s="4">
        <v>1</v>
      </c>
      <c r="J7" s="4">
        <v>0</v>
      </c>
      <c r="K7" s="4">
        <v>0</v>
      </c>
      <c r="L7" s="4">
        <v>0</v>
      </c>
      <c r="M7" s="4">
        <v>0</v>
      </c>
      <c r="N7" s="6">
        <f t="shared" ref="N7:N37" si="0">SUM(B7:M7)</f>
        <v>1</v>
      </c>
    </row>
    <row r="8" spans="1:14" x14ac:dyDescent="0.25">
      <c r="A8" t="s">
        <v>476</v>
      </c>
      <c r="B8" s="4">
        <v>0</v>
      </c>
      <c r="C8" s="4">
        <v>0</v>
      </c>
      <c r="D8" s="4">
        <v>0</v>
      </c>
      <c r="E8" s="4">
        <v>0</v>
      </c>
      <c r="F8" s="4">
        <v>0</v>
      </c>
      <c r="G8" s="4">
        <v>0</v>
      </c>
      <c r="H8" s="4">
        <v>1</v>
      </c>
      <c r="I8" s="4">
        <v>0</v>
      </c>
      <c r="J8" s="4">
        <v>0</v>
      </c>
      <c r="K8" s="4">
        <v>0</v>
      </c>
      <c r="L8" s="4">
        <v>0</v>
      </c>
      <c r="M8" s="4">
        <v>0</v>
      </c>
      <c r="N8" s="6">
        <f t="shared" si="0"/>
        <v>1</v>
      </c>
    </row>
    <row r="9" spans="1:14" x14ac:dyDescent="0.25">
      <c r="A9" t="s">
        <v>477</v>
      </c>
      <c r="B9" s="4">
        <v>0</v>
      </c>
      <c r="C9" s="4">
        <v>0</v>
      </c>
      <c r="D9" s="4">
        <v>0</v>
      </c>
      <c r="E9" s="4">
        <v>0</v>
      </c>
      <c r="F9" s="4">
        <v>0</v>
      </c>
      <c r="G9" s="4">
        <v>0</v>
      </c>
      <c r="H9" s="4">
        <v>1</v>
      </c>
      <c r="I9" s="4">
        <v>0</v>
      </c>
      <c r="J9" s="4">
        <v>0</v>
      </c>
      <c r="K9" s="4">
        <v>0</v>
      </c>
      <c r="L9" s="4">
        <v>0</v>
      </c>
      <c r="M9" s="4">
        <v>0</v>
      </c>
      <c r="N9" s="6">
        <f t="shared" si="0"/>
        <v>1</v>
      </c>
    </row>
    <row r="10" spans="1:14" x14ac:dyDescent="0.25">
      <c r="A10" t="s">
        <v>478</v>
      </c>
      <c r="B10" s="4">
        <v>0</v>
      </c>
      <c r="C10" s="4">
        <v>0</v>
      </c>
      <c r="D10" s="4">
        <v>0</v>
      </c>
      <c r="E10" s="4">
        <v>0</v>
      </c>
      <c r="F10" s="4">
        <v>0</v>
      </c>
      <c r="G10" s="4">
        <v>0</v>
      </c>
      <c r="H10" s="4">
        <v>5</v>
      </c>
      <c r="I10" s="4">
        <v>3</v>
      </c>
      <c r="J10" s="4">
        <v>0</v>
      </c>
      <c r="K10" s="4">
        <v>0</v>
      </c>
      <c r="L10" s="4">
        <v>0</v>
      </c>
      <c r="M10" s="4">
        <v>0</v>
      </c>
      <c r="N10" s="6">
        <f t="shared" si="0"/>
        <v>8</v>
      </c>
    </row>
    <row r="11" spans="1:14" x14ac:dyDescent="0.25">
      <c r="A11" t="s">
        <v>479</v>
      </c>
      <c r="B11" s="4">
        <v>0</v>
      </c>
      <c r="C11" s="4">
        <v>0</v>
      </c>
      <c r="D11" s="4">
        <v>0</v>
      </c>
      <c r="E11" s="4">
        <v>0</v>
      </c>
      <c r="F11" s="4">
        <v>0</v>
      </c>
      <c r="G11" s="4">
        <v>0</v>
      </c>
      <c r="H11" s="4">
        <v>7</v>
      </c>
      <c r="I11" s="4">
        <v>5</v>
      </c>
      <c r="J11" s="4">
        <v>0</v>
      </c>
      <c r="K11" s="4">
        <v>0</v>
      </c>
      <c r="L11" s="4">
        <v>0</v>
      </c>
      <c r="M11" s="4">
        <v>0</v>
      </c>
      <c r="N11" s="6">
        <f t="shared" si="0"/>
        <v>12</v>
      </c>
    </row>
    <row r="12" spans="1:14" x14ac:dyDescent="0.25">
      <c r="A12" t="s">
        <v>480</v>
      </c>
      <c r="B12" s="4">
        <v>0</v>
      </c>
      <c r="C12" s="4">
        <v>0</v>
      </c>
      <c r="D12" s="4">
        <v>0</v>
      </c>
      <c r="E12" s="4">
        <v>0</v>
      </c>
      <c r="F12" s="4">
        <v>0</v>
      </c>
      <c r="G12" s="4">
        <v>0</v>
      </c>
      <c r="H12" s="4">
        <v>40</v>
      </c>
      <c r="I12" s="4">
        <v>27</v>
      </c>
      <c r="J12" s="4">
        <v>0</v>
      </c>
      <c r="K12" s="4">
        <v>0</v>
      </c>
      <c r="L12" s="4">
        <v>1</v>
      </c>
      <c r="M12" s="4">
        <v>1</v>
      </c>
      <c r="N12" s="6">
        <f t="shared" si="0"/>
        <v>69</v>
      </c>
    </row>
    <row r="13" spans="1:14" x14ac:dyDescent="0.25">
      <c r="A13" t="s">
        <v>481</v>
      </c>
      <c r="B13" s="4">
        <v>0</v>
      </c>
      <c r="C13" s="4">
        <v>0</v>
      </c>
      <c r="D13" s="4">
        <v>0</v>
      </c>
      <c r="E13" s="4">
        <v>0</v>
      </c>
      <c r="F13" s="4">
        <v>0</v>
      </c>
      <c r="G13" s="4">
        <v>0</v>
      </c>
      <c r="H13" s="4">
        <v>4</v>
      </c>
      <c r="I13" s="4">
        <v>1</v>
      </c>
      <c r="J13" s="4">
        <v>0</v>
      </c>
      <c r="K13" s="4">
        <v>0</v>
      </c>
      <c r="L13" s="4">
        <v>0</v>
      </c>
      <c r="M13" s="4">
        <v>0</v>
      </c>
      <c r="N13" s="6">
        <f t="shared" si="0"/>
        <v>5</v>
      </c>
    </row>
    <row r="14" spans="1:14" x14ac:dyDescent="0.25">
      <c r="A14" t="s">
        <v>482</v>
      </c>
      <c r="B14" s="4">
        <v>0</v>
      </c>
      <c r="C14" s="4">
        <v>0</v>
      </c>
      <c r="D14" s="4">
        <v>0</v>
      </c>
      <c r="E14" s="4">
        <v>0</v>
      </c>
      <c r="F14" s="4">
        <v>0</v>
      </c>
      <c r="G14" s="4">
        <v>0</v>
      </c>
      <c r="H14" s="4">
        <v>0</v>
      </c>
      <c r="I14" s="4">
        <v>1</v>
      </c>
      <c r="J14" s="4">
        <v>0</v>
      </c>
      <c r="K14" s="4">
        <v>0</v>
      </c>
      <c r="L14" s="4">
        <v>0</v>
      </c>
      <c r="M14" s="4">
        <v>0</v>
      </c>
      <c r="N14" s="6">
        <f t="shared" si="0"/>
        <v>1</v>
      </c>
    </row>
    <row r="15" spans="1:14" x14ac:dyDescent="0.25">
      <c r="A15" t="s">
        <v>483</v>
      </c>
      <c r="B15" s="4">
        <v>0</v>
      </c>
      <c r="C15" s="4">
        <v>0</v>
      </c>
      <c r="D15" s="4">
        <v>0</v>
      </c>
      <c r="E15" s="4">
        <v>0</v>
      </c>
      <c r="F15" s="4">
        <v>0</v>
      </c>
      <c r="G15" s="4">
        <v>0</v>
      </c>
      <c r="H15" s="4">
        <v>0</v>
      </c>
      <c r="I15" s="4">
        <v>1</v>
      </c>
      <c r="J15" s="4">
        <v>0</v>
      </c>
      <c r="K15" s="4">
        <v>0</v>
      </c>
      <c r="L15" s="4">
        <v>0</v>
      </c>
      <c r="M15" s="4">
        <v>0</v>
      </c>
      <c r="N15" s="6">
        <f t="shared" si="0"/>
        <v>1</v>
      </c>
    </row>
    <row r="16" spans="1:14" x14ac:dyDescent="0.25">
      <c r="A16" t="s">
        <v>484</v>
      </c>
      <c r="B16" s="4">
        <v>0</v>
      </c>
      <c r="C16" s="4">
        <v>0</v>
      </c>
      <c r="D16" s="4">
        <v>0</v>
      </c>
      <c r="E16" s="4">
        <v>0</v>
      </c>
      <c r="F16" s="4">
        <v>0</v>
      </c>
      <c r="G16" s="4">
        <v>0</v>
      </c>
      <c r="H16" s="4">
        <v>0</v>
      </c>
      <c r="I16" s="4">
        <v>1</v>
      </c>
      <c r="J16" s="4">
        <v>0</v>
      </c>
      <c r="K16" s="4">
        <v>0</v>
      </c>
      <c r="L16" s="4">
        <v>0</v>
      </c>
      <c r="M16" s="4">
        <v>0</v>
      </c>
      <c r="N16" s="6">
        <f t="shared" si="0"/>
        <v>1</v>
      </c>
    </row>
    <row r="17" spans="1:14" x14ac:dyDescent="0.25">
      <c r="A17" t="s">
        <v>485</v>
      </c>
      <c r="B17" s="4">
        <v>0</v>
      </c>
      <c r="C17" s="4">
        <v>0</v>
      </c>
      <c r="D17" s="4">
        <v>0</v>
      </c>
      <c r="E17" s="4">
        <v>0</v>
      </c>
      <c r="F17" s="4">
        <v>0</v>
      </c>
      <c r="G17" s="4">
        <v>0</v>
      </c>
      <c r="H17" s="4">
        <v>1</v>
      </c>
      <c r="I17" s="4">
        <v>0</v>
      </c>
      <c r="J17" s="4">
        <v>0</v>
      </c>
      <c r="K17" s="4">
        <v>0</v>
      </c>
      <c r="L17" s="4">
        <v>0</v>
      </c>
      <c r="M17" s="4">
        <v>0</v>
      </c>
      <c r="N17" s="6">
        <f t="shared" si="0"/>
        <v>1</v>
      </c>
    </row>
    <row r="18" spans="1:14" x14ac:dyDescent="0.25">
      <c r="A18" t="s">
        <v>486</v>
      </c>
      <c r="B18" s="4">
        <v>0</v>
      </c>
      <c r="C18" s="4">
        <v>0</v>
      </c>
      <c r="D18" s="4">
        <v>0</v>
      </c>
      <c r="E18" s="4">
        <v>0</v>
      </c>
      <c r="F18" s="4">
        <v>0</v>
      </c>
      <c r="G18" s="4">
        <v>0</v>
      </c>
      <c r="H18" s="4">
        <v>0</v>
      </c>
      <c r="I18" s="4">
        <v>1</v>
      </c>
      <c r="J18" s="4">
        <v>0</v>
      </c>
      <c r="K18" s="4">
        <v>0</v>
      </c>
      <c r="L18" s="4">
        <v>0</v>
      </c>
      <c r="M18" s="4">
        <v>0</v>
      </c>
      <c r="N18" s="6">
        <f t="shared" si="0"/>
        <v>1</v>
      </c>
    </row>
    <row r="19" spans="1:14" x14ac:dyDescent="0.25">
      <c r="A19" t="s">
        <v>487</v>
      </c>
      <c r="B19" s="4">
        <v>0</v>
      </c>
      <c r="C19" s="4">
        <v>0</v>
      </c>
      <c r="D19" s="4">
        <v>0</v>
      </c>
      <c r="E19" s="4">
        <v>0</v>
      </c>
      <c r="F19" s="4">
        <v>0</v>
      </c>
      <c r="G19" s="4">
        <v>0</v>
      </c>
      <c r="H19" s="4">
        <v>1</v>
      </c>
      <c r="I19" s="4">
        <v>1</v>
      </c>
      <c r="J19" s="4">
        <v>0</v>
      </c>
      <c r="K19" s="4">
        <v>0</v>
      </c>
      <c r="L19" s="4">
        <v>0</v>
      </c>
      <c r="M19" s="4">
        <v>0</v>
      </c>
      <c r="N19" s="6">
        <f t="shared" si="0"/>
        <v>2</v>
      </c>
    </row>
    <row r="20" spans="1:14" x14ac:dyDescent="0.25">
      <c r="A20" t="s">
        <v>488</v>
      </c>
      <c r="B20" s="4">
        <v>0</v>
      </c>
      <c r="C20" s="4">
        <v>0</v>
      </c>
      <c r="D20" s="4">
        <v>0</v>
      </c>
      <c r="E20" s="4">
        <v>0</v>
      </c>
      <c r="F20" s="4">
        <v>0</v>
      </c>
      <c r="G20" s="4">
        <v>0</v>
      </c>
      <c r="H20" s="4">
        <v>0</v>
      </c>
      <c r="I20" s="4">
        <v>1</v>
      </c>
      <c r="J20" s="4">
        <v>0</v>
      </c>
      <c r="K20" s="4">
        <v>0</v>
      </c>
      <c r="L20" s="4">
        <v>0</v>
      </c>
      <c r="M20" s="4">
        <v>0</v>
      </c>
      <c r="N20" s="6">
        <f t="shared" si="0"/>
        <v>1</v>
      </c>
    </row>
    <row r="21" spans="1:14" x14ac:dyDescent="0.25">
      <c r="A21" t="s">
        <v>489</v>
      </c>
      <c r="B21" s="4">
        <v>0</v>
      </c>
      <c r="C21" s="4">
        <v>0</v>
      </c>
      <c r="D21" s="4">
        <v>0</v>
      </c>
      <c r="E21" s="4">
        <v>0</v>
      </c>
      <c r="F21" s="4">
        <v>0</v>
      </c>
      <c r="G21" s="4">
        <v>0</v>
      </c>
      <c r="H21" s="4">
        <v>1</v>
      </c>
      <c r="I21" s="4">
        <v>0</v>
      </c>
      <c r="J21" s="4">
        <v>0</v>
      </c>
      <c r="K21" s="4">
        <v>0</v>
      </c>
      <c r="L21" s="4">
        <v>0</v>
      </c>
      <c r="M21" s="4">
        <v>0</v>
      </c>
      <c r="N21" s="6">
        <f t="shared" si="0"/>
        <v>1</v>
      </c>
    </row>
    <row r="22" spans="1:14" x14ac:dyDescent="0.25">
      <c r="A22" t="s">
        <v>490</v>
      </c>
      <c r="B22" s="4">
        <v>0</v>
      </c>
      <c r="C22" s="4">
        <v>0</v>
      </c>
      <c r="D22" s="4">
        <v>0</v>
      </c>
      <c r="E22" s="4">
        <v>0</v>
      </c>
      <c r="F22" s="4">
        <v>0</v>
      </c>
      <c r="G22" s="4">
        <v>0</v>
      </c>
      <c r="H22" s="4">
        <v>2</v>
      </c>
      <c r="I22" s="4">
        <v>2</v>
      </c>
      <c r="J22" s="4">
        <v>0</v>
      </c>
      <c r="K22" s="4">
        <v>0</v>
      </c>
      <c r="L22" s="4">
        <v>0</v>
      </c>
      <c r="M22" s="4">
        <v>0</v>
      </c>
      <c r="N22" s="6">
        <f t="shared" si="0"/>
        <v>4</v>
      </c>
    </row>
    <row r="23" spans="1:14" x14ac:dyDescent="0.25">
      <c r="A23" t="s">
        <v>491</v>
      </c>
      <c r="B23" s="4">
        <v>0</v>
      </c>
      <c r="C23" s="4">
        <v>0</v>
      </c>
      <c r="D23" s="4">
        <v>0</v>
      </c>
      <c r="E23" s="4">
        <v>0</v>
      </c>
      <c r="F23" s="4">
        <v>0</v>
      </c>
      <c r="G23" s="4">
        <v>0</v>
      </c>
      <c r="H23" s="4">
        <v>1</v>
      </c>
      <c r="I23" s="4">
        <v>5</v>
      </c>
      <c r="J23" s="4">
        <v>0</v>
      </c>
      <c r="K23" s="4">
        <v>0</v>
      </c>
      <c r="L23" s="4">
        <v>0</v>
      </c>
      <c r="M23" s="4">
        <v>0</v>
      </c>
      <c r="N23" s="6">
        <f t="shared" si="0"/>
        <v>6</v>
      </c>
    </row>
    <row r="24" spans="1:14" x14ac:dyDescent="0.25">
      <c r="A24" t="s">
        <v>492</v>
      </c>
      <c r="B24" s="4">
        <v>0</v>
      </c>
      <c r="C24" s="4">
        <v>0</v>
      </c>
      <c r="D24" s="4">
        <v>0</v>
      </c>
      <c r="E24" s="4">
        <v>0</v>
      </c>
      <c r="F24" s="4">
        <v>0</v>
      </c>
      <c r="G24" s="4">
        <v>0</v>
      </c>
      <c r="H24" s="4">
        <v>1</v>
      </c>
      <c r="I24" s="4">
        <v>0</v>
      </c>
      <c r="J24" s="4">
        <v>0</v>
      </c>
      <c r="K24" s="4">
        <v>0</v>
      </c>
      <c r="L24" s="4">
        <v>0</v>
      </c>
      <c r="M24" s="4">
        <v>0</v>
      </c>
      <c r="N24" s="6">
        <f t="shared" si="0"/>
        <v>1</v>
      </c>
    </row>
    <row r="25" spans="1:14" x14ac:dyDescent="0.25">
      <c r="A25" t="s">
        <v>493</v>
      </c>
      <c r="B25" s="4">
        <v>0</v>
      </c>
      <c r="C25" s="4">
        <v>0</v>
      </c>
      <c r="D25" s="4">
        <v>0</v>
      </c>
      <c r="E25" s="4">
        <v>0</v>
      </c>
      <c r="F25" s="4">
        <v>436</v>
      </c>
      <c r="G25" s="4">
        <v>437</v>
      </c>
      <c r="H25" s="4">
        <v>61</v>
      </c>
      <c r="I25" s="4">
        <v>145</v>
      </c>
      <c r="J25" s="4">
        <v>0</v>
      </c>
      <c r="K25" s="4">
        <v>0</v>
      </c>
      <c r="L25" s="4">
        <v>0</v>
      </c>
      <c r="M25" s="4">
        <v>0</v>
      </c>
      <c r="N25" s="6">
        <f t="shared" si="0"/>
        <v>1079</v>
      </c>
    </row>
    <row r="26" spans="1:14" x14ac:dyDescent="0.25">
      <c r="A26" t="s">
        <v>494</v>
      </c>
      <c r="B26" s="4">
        <v>0</v>
      </c>
      <c r="C26" s="4">
        <v>0</v>
      </c>
      <c r="D26" s="4">
        <v>0</v>
      </c>
      <c r="E26" s="4">
        <v>0</v>
      </c>
      <c r="F26" s="4">
        <v>0</v>
      </c>
      <c r="G26" s="4">
        <v>0</v>
      </c>
      <c r="H26" s="4">
        <v>11</v>
      </c>
      <c r="I26" s="4">
        <v>5</v>
      </c>
      <c r="J26" s="4">
        <v>0</v>
      </c>
      <c r="K26" s="4">
        <v>0</v>
      </c>
      <c r="L26" s="4">
        <v>0</v>
      </c>
      <c r="M26" s="4">
        <v>0</v>
      </c>
      <c r="N26" s="6">
        <f t="shared" si="0"/>
        <v>16</v>
      </c>
    </row>
    <row r="27" spans="1:14" x14ac:dyDescent="0.25">
      <c r="A27" t="s">
        <v>495</v>
      </c>
      <c r="B27" s="4">
        <v>1</v>
      </c>
      <c r="C27" s="4">
        <v>1</v>
      </c>
      <c r="D27" s="4">
        <v>0</v>
      </c>
      <c r="E27" s="4">
        <v>0</v>
      </c>
      <c r="F27" s="4">
        <v>0</v>
      </c>
      <c r="G27" s="4">
        <v>0</v>
      </c>
      <c r="H27" s="4">
        <v>0</v>
      </c>
      <c r="I27" s="4">
        <v>0</v>
      </c>
      <c r="J27" s="4">
        <v>0</v>
      </c>
      <c r="K27" s="4">
        <v>0</v>
      </c>
      <c r="L27" s="4">
        <v>0</v>
      </c>
      <c r="M27" s="4">
        <v>0</v>
      </c>
      <c r="N27" s="6">
        <f t="shared" si="0"/>
        <v>2</v>
      </c>
    </row>
    <row r="28" spans="1:14" x14ac:dyDescent="0.25">
      <c r="A28" t="s">
        <v>496</v>
      </c>
      <c r="B28" s="4">
        <v>1</v>
      </c>
      <c r="C28" s="4">
        <v>0</v>
      </c>
      <c r="D28" s="4">
        <v>0</v>
      </c>
      <c r="E28" s="4">
        <v>0</v>
      </c>
      <c r="F28" s="4">
        <v>0</v>
      </c>
      <c r="G28" s="4">
        <v>0</v>
      </c>
      <c r="H28" s="4">
        <v>0</v>
      </c>
      <c r="I28" s="4">
        <v>0</v>
      </c>
      <c r="J28" s="4">
        <v>0</v>
      </c>
      <c r="K28" s="4">
        <v>0</v>
      </c>
      <c r="L28" s="4">
        <v>0</v>
      </c>
      <c r="M28" s="4">
        <v>0</v>
      </c>
      <c r="N28" s="6">
        <f t="shared" si="0"/>
        <v>1</v>
      </c>
    </row>
    <row r="29" spans="1:14" x14ac:dyDescent="0.25">
      <c r="A29" t="s">
        <v>497</v>
      </c>
      <c r="B29" s="4">
        <v>10</v>
      </c>
      <c r="C29" s="4">
        <v>18</v>
      </c>
      <c r="D29" s="4">
        <v>0</v>
      </c>
      <c r="E29" s="4">
        <v>0</v>
      </c>
      <c r="F29" s="4">
        <v>0</v>
      </c>
      <c r="G29" s="4">
        <v>0</v>
      </c>
      <c r="H29" s="4">
        <v>0</v>
      </c>
      <c r="I29" s="4">
        <v>3</v>
      </c>
      <c r="J29" s="4">
        <v>0</v>
      </c>
      <c r="K29" s="4">
        <v>0</v>
      </c>
      <c r="L29" s="4">
        <v>0</v>
      </c>
      <c r="M29" s="4">
        <v>0</v>
      </c>
      <c r="N29" s="6">
        <f t="shared" si="0"/>
        <v>31</v>
      </c>
    </row>
    <row r="30" spans="1:14" x14ac:dyDescent="0.25">
      <c r="A30" t="s">
        <v>498</v>
      </c>
      <c r="B30" s="4">
        <v>0</v>
      </c>
      <c r="C30" s="4">
        <v>1</v>
      </c>
      <c r="D30" s="4">
        <v>0</v>
      </c>
      <c r="E30" s="4">
        <v>0</v>
      </c>
      <c r="F30" s="4">
        <v>0</v>
      </c>
      <c r="G30" s="4">
        <v>0</v>
      </c>
      <c r="H30" s="4">
        <v>0</v>
      </c>
      <c r="I30" s="4">
        <v>1</v>
      </c>
      <c r="J30" s="4">
        <v>0</v>
      </c>
      <c r="K30" s="4">
        <v>0</v>
      </c>
      <c r="L30" s="4">
        <v>0</v>
      </c>
      <c r="M30" s="4">
        <v>0</v>
      </c>
      <c r="N30" s="6">
        <f t="shared" si="0"/>
        <v>2</v>
      </c>
    </row>
    <row r="31" spans="1:14" x14ac:dyDescent="0.25">
      <c r="A31" t="s">
        <v>499</v>
      </c>
      <c r="B31" s="4">
        <v>1</v>
      </c>
      <c r="C31" s="4">
        <v>0</v>
      </c>
      <c r="D31" s="4">
        <v>0</v>
      </c>
      <c r="E31" s="4">
        <v>0</v>
      </c>
      <c r="F31" s="4">
        <v>0</v>
      </c>
      <c r="G31" s="4">
        <v>0</v>
      </c>
      <c r="H31" s="4">
        <v>0</v>
      </c>
      <c r="I31" s="4">
        <v>0</v>
      </c>
      <c r="J31" s="4">
        <v>0</v>
      </c>
      <c r="K31" s="4">
        <v>0</v>
      </c>
      <c r="L31" s="4">
        <v>0</v>
      </c>
      <c r="M31" s="4">
        <v>0</v>
      </c>
      <c r="N31" s="6">
        <f t="shared" si="0"/>
        <v>1</v>
      </c>
    </row>
    <row r="32" spans="1:14" x14ac:dyDescent="0.25">
      <c r="A32" t="s">
        <v>500</v>
      </c>
      <c r="B32" s="4">
        <v>117</v>
      </c>
      <c r="C32" s="4">
        <v>1</v>
      </c>
      <c r="D32" s="4">
        <v>0</v>
      </c>
      <c r="E32" s="4">
        <v>0</v>
      </c>
      <c r="F32" s="4">
        <v>0</v>
      </c>
      <c r="G32" s="4">
        <v>0</v>
      </c>
      <c r="H32" s="4">
        <v>0</v>
      </c>
      <c r="I32" s="4">
        <v>0</v>
      </c>
      <c r="J32" s="4">
        <v>0</v>
      </c>
      <c r="K32" s="4">
        <v>0</v>
      </c>
      <c r="L32" s="4">
        <v>0</v>
      </c>
      <c r="M32" s="4">
        <v>0</v>
      </c>
      <c r="N32" s="6">
        <f t="shared" si="0"/>
        <v>118</v>
      </c>
    </row>
    <row r="33" spans="1:14" x14ac:dyDescent="0.25">
      <c r="A33" t="s">
        <v>501</v>
      </c>
      <c r="B33" s="4">
        <v>7</v>
      </c>
      <c r="C33" s="4">
        <v>15</v>
      </c>
      <c r="D33" s="4">
        <v>0</v>
      </c>
      <c r="E33" s="4">
        <v>3</v>
      </c>
      <c r="F33" s="4">
        <v>0</v>
      </c>
      <c r="G33" s="4">
        <v>0</v>
      </c>
      <c r="H33" s="4">
        <v>0</v>
      </c>
      <c r="I33" s="4">
        <v>0</v>
      </c>
      <c r="J33" s="4">
        <v>0</v>
      </c>
      <c r="K33" s="4">
        <v>0</v>
      </c>
      <c r="L33" s="4">
        <v>0</v>
      </c>
      <c r="M33" s="4">
        <v>0</v>
      </c>
      <c r="N33" s="6">
        <f t="shared" si="0"/>
        <v>25</v>
      </c>
    </row>
    <row r="34" spans="1:14" x14ac:dyDescent="0.25">
      <c r="A34" t="s">
        <v>502</v>
      </c>
      <c r="B34" s="4">
        <v>0</v>
      </c>
      <c r="C34" s="4">
        <v>1</v>
      </c>
      <c r="D34" s="4">
        <v>0</v>
      </c>
      <c r="E34" s="4">
        <v>0</v>
      </c>
      <c r="F34" s="4">
        <v>0</v>
      </c>
      <c r="G34" s="4">
        <v>0</v>
      </c>
      <c r="H34" s="4">
        <v>0</v>
      </c>
      <c r="I34" s="4">
        <v>0</v>
      </c>
      <c r="J34" s="4">
        <v>0</v>
      </c>
      <c r="K34" s="4">
        <v>0</v>
      </c>
      <c r="L34" s="4">
        <v>0</v>
      </c>
      <c r="M34" s="4">
        <v>0</v>
      </c>
      <c r="N34" s="6">
        <f t="shared" si="0"/>
        <v>1</v>
      </c>
    </row>
    <row r="35" spans="1:14" x14ac:dyDescent="0.25">
      <c r="A35" t="s">
        <v>503</v>
      </c>
      <c r="B35" s="4">
        <v>473</v>
      </c>
      <c r="C35" s="4">
        <v>26</v>
      </c>
      <c r="D35" s="4">
        <v>85</v>
      </c>
      <c r="E35" s="4">
        <v>2</v>
      </c>
      <c r="F35" s="4">
        <v>1</v>
      </c>
      <c r="G35" s="4">
        <v>1</v>
      </c>
      <c r="H35" s="4">
        <v>4</v>
      </c>
      <c r="I35" s="4">
        <v>0</v>
      </c>
      <c r="J35" s="4">
        <v>0</v>
      </c>
      <c r="K35" s="4">
        <v>0</v>
      </c>
      <c r="L35" s="4">
        <v>0</v>
      </c>
      <c r="M35" s="4">
        <v>0</v>
      </c>
      <c r="N35" s="6">
        <f t="shared" si="0"/>
        <v>592</v>
      </c>
    </row>
    <row r="36" spans="1:14" x14ac:dyDescent="0.25">
      <c r="A36" t="s">
        <v>504</v>
      </c>
      <c r="B36" s="4">
        <v>6</v>
      </c>
      <c r="C36" s="4">
        <v>7</v>
      </c>
      <c r="D36" s="4">
        <v>0</v>
      </c>
      <c r="E36" s="4">
        <v>0</v>
      </c>
      <c r="F36" s="4">
        <v>0</v>
      </c>
      <c r="G36" s="4">
        <v>0</v>
      </c>
      <c r="H36" s="4">
        <v>0</v>
      </c>
      <c r="I36" s="4">
        <v>0</v>
      </c>
      <c r="J36" s="4">
        <v>0</v>
      </c>
      <c r="K36" s="4">
        <v>0</v>
      </c>
      <c r="L36" s="4">
        <v>0</v>
      </c>
      <c r="M36" s="4">
        <v>0</v>
      </c>
      <c r="N36" s="6">
        <f t="shared" si="0"/>
        <v>13</v>
      </c>
    </row>
    <row r="37" spans="1:14" x14ac:dyDescent="0.25">
      <c r="A37" t="s">
        <v>505</v>
      </c>
      <c r="B37" s="4">
        <v>92</v>
      </c>
      <c r="C37" s="4">
        <v>81</v>
      </c>
      <c r="D37" s="4">
        <v>0</v>
      </c>
      <c r="E37" s="4">
        <v>0</v>
      </c>
      <c r="F37" s="4">
        <v>0</v>
      </c>
      <c r="G37" s="4">
        <v>0</v>
      </c>
      <c r="H37" s="4">
        <v>0</v>
      </c>
      <c r="I37" s="4">
        <v>0</v>
      </c>
      <c r="J37" s="4">
        <v>0</v>
      </c>
      <c r="K37" s="4">
        <v>0</v>
      </c>
      <c r="L37" s="4">
        <v>0</v>
      </c>
      <c r="M37" s="4">
        <v>0</v>
      </c>
      <c r="N37" s="6">
        <f t="shared" si="0"/>
        <v>173</v>
      </c>
    </row>
    <row r="38" spans="1:14" x14ac:dyDescent="0.25">
      <c r="A38" s="2" t="s">
        <v>472</v>
      </c>
      <c r="B38" s="6">
        <f t="shared" ref="B38:N38" si="1">SUM(B7:B37)</f>
        <v>708</v>
      </c>
      <c r="C38" s="6">
        <f t="shared" si="1"/>
        <v>151</v>
      </c>
      <c r="D38" s="6">
        <f t="shared" si="1"/>
        <v>85</v>
      </c>
      <c r="E38" s="6">
        <f t="shared" si="1"/>
        <v>5</v>
      </c>
      <c r="F38" s="6">
        <f t="shared" si="1"/>
        <v>437</v>
      </c>
      <c r="G38" s="6">
        <f t="shared" si="1"/>
        <v>438</v>
      </c>
      <c r="H38" s="6">
        <f t="shared" si="1"/>
        <v>141</v>
      </c>
      <c r="I38" s="6">
        <f t="shared" si="1"/>
        <v>204</v>
      </c>
      <c r="J38" s="6">
        <f t="shared" si="1"/>
        <v>0</v>
      </c>
      <c r="K38" s="6">
        <f t="shared" si="1"/>
        <v>0</v>
      </c>
      <c r="L38" s="6">
        <f t="shared" si="1"/>
        <v>1</v>
      </c>
      <c r="M38" s="6">
        <f t="shared" si="1"/>
        <v>1</v>
      </c>
      <c r="N38" s="6">
        <f t="shared" si="1"/>
        <v>2171</v>
      </c>
    </row>
  </sheetData>
  <pageMargins left="0.75" right="0.75" top="1" bottom="1" header="0.5" footer="0.5"/>
  <pageSetup paperSize="9" scale="0" firstPageNumber="0" fitToWidth="0" fitToHeight="0"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AF38D-AB52-4677-AB3D-9AA53FEDDF67}">
  <dimension ref="A1:V36"/>
  <sheetViews>
    <sheetView zoomScaleNormal="100" workbookViewId="0"/>
  </sheetViews>
  <sheetFormatPr defaultRowHeight="13.2" x14ac:dyDescent="0.25"/>
  <sheetData>
    <row r="1" spans="1:22" ht="17.399999999999999" x14ac:dyDescent="0.3">
      <c r="A1" s="1" t="s">
        <v>680</v>
      </c>
    </row>
    <row r="5" spans="1:22" x14ac:dyDescent="0.25">
      <c r="B5" s="2" t="s">
        <v>155</v>
      </c>
      <c r="D5" s="2" t="s">
        <v>681</v>
      </c>
      <c r="F5" s="2" t="s">
        <v>682</v>
      </c>
      <c r="H5" s="2" t="s">
        <v>683</v>
      </c>
      <c r="J5" s="2" t="s">
        <v>684</v>
      </c>
      <c r="L5" s="2" t="s">
        <v>685</v>
      </c>
      <c r="N5" s="2" t="s">
        <v>686</v>
      </c>
      <c r="P5" s="2" t="s">
        <v>687</v>
      </c>
      <c r="R5" s="2" t="s">
        <v>688</v>
      </c>
      <c r="T5" s="2" t="s">
        <v>689</v>
      </c>
      <c r="V5" s="2" t="s">
        <v>472</v>
      </c>
    </row>
    <row r="6" spans="1:22" x14ac:dyDescent="0.25">
      <c r="A6" s="2" t="s">
        <v>467</v>
      </c>
      <c r="B6" t="s">
        <v>473</v>
      </c>
      <c r="C6" t="s">
        <v>474</v>
      </c>
      <c r="D6" t="s">
        <v>473</v>
      </c>
      <c r="E6" t="s">
        <v>474</v>
      </c>
      <c r="F6" t="s">
        <v>473</v>
      </c>
      <c r="G6" t="s">
        <v>474</v>
      </c>
      <c r="H6" t="s">
        <v>473</v>
      </c>
      <c r="I6" t="s">
        <v>474</v>
      </c>
      <c r="J6" t="s">
        <v>473</v>
      </c>
      <c r="K6" t="s">
        <v>474</v>
      </c>
      <c r="L6" t="s">
        <v>473</v>
      </c>
      <c r="M6" t="s">
        <v>474</v>
      </c>
      <c r="N6" t="s">
        <v>473</v>
      </c>
      <c r="O6" t="s">
        <v>474</v>
      </c>
      <c r="P6" t="s">
        <v>473</v>
      </c>
      <c r="Q6" t="s">
        <v>474</v>
      </c>
      <c r="R6" t="s">
        <v>473</v>
      </c>
      <c r="S6" t="s">
        <v>474</v>
      </c>
      <c r="T6" t="s">
        <v>473</v>
      </c>
      <c r="U6" t="s">
        <v>474</v>
      </c>
    </row>
    <row r="7" spans="1:22" x14ac:dyDescent="0.25">
      <c r="A7" t="s">
        <v>478</v>
      </c>
      <c r="B7" s="4">
        <v>93</v>
      </c>
      <c r="C7" s="4">
        <v>91</v>
      </c>
      <c r="D7" s="4">
        <v>8</v>
      </c>
      <c r="E7" s="4">
        <v>8</v>
      </c>
      <c r="F7" s="4">
        <v>0</v>
      </c>
      <c r="G7" s="4">
        <v>0</v>
      </c>
      <c r="H7" s="4">
        <v>0</v>
      </c>
      <c r="I7" s="4">
        <v>0</v>
      </c>
      <c r="J7" s="4">
        <v>0</v>
      </c>
      <c r="K7" s="4">
        <v>0</v>
      </c>
      <c r="L7" s="4">
        <v>3</v>
      </c>
      <c r="M7" s="4">
        <v>4</v>
      </c>
      <c r="N7" s="4">
        <v>0</v>
      </c>
      <c r="O7" s="4">
        <v>0</v>
      </c>
      <c r="P7" s="4">
        <v>5</v>
      </c>
      <c r="Q7" s="4">
        <v>0</v>
      </c>
      <c r="R7" s="4">
        <v>3</v>
      </c>
      <c r="S7" s="4">
        <v>1</v>
      </c>
      <c r="T7" s="4">
        <v>0</v>
      </c>
      <c r="U7" s="4">
        <v>0</v>
      </c>
      <c r="V7" s="6">
        <f t="shared" ref="V7:V35" si="0">SUM(B7:U7)</f>
        <v>216</v>
      </c>
    </row>
    <row r="8" spans="1:22" x14ac:dyDescent="0.25">
      <c r="A8" t="s">
        <v>479</v>
      </c>
      <c r="B8" s="4">
        <v>349</v>
      </c>
      <c r="C8" s="4">
        <v>148</v>
      </c>
      <c r="D8" s="4">
        <v>88</v>
      </c>
      <c r="E8" s="4">
        <v>42</v>
      </c>
      <c r="F8" s="4">
        <v>0</v>
      </c>
      <c r="G8" s="4">
        <v>0</v>
      </c>
      <c r="H8" s="4">
        <v>0</v>
      </c>
      <c r="I8" s="4">
        <v>0</v>
      </c>
      <c r="J8" s="4">
        <v>0</v>
      </c>
      <c r="K8" s="4">
        <v>0</v>
      </c>
      <c r="L8" s="4">
        <v>46</v>
      </c>
      <c r="M8" s="4">
        <v>0</v>
      </c>
      <c r="N8" s="4">
        <v>0</v>
      </c>
      <c r="O8" s="4">
        <v>0</v>
      </c>
      <c r="P8" s="4">
        <v>0</v>
      </c>
      <c r="Q8" s="4">
        <v>0</v>
      </c>
      <c r="R8" s="4">
        <v>40</v>
      </c>
      <c r="S8" s="4">
        <v>9</v>
      </c>
      <c r="T8" s="4">
        <v>0</v>
      </c>
      <c r="U8" s="4">
        <v>0</v>
      </c>
      <c r="V8" s="6">
        <f t="shared" si="0"/>
        <v>722</v>
      </c>
    </row>
    <row r="9" spans="1:22" x14ac:dyDescent="0.25">
      <c r="A9" t="s">
        <v>480</v>
      </c>
      <c r="B9" s="4">
        <v>1137</v>
      </c>
      <c r="C9" s="4">
        <v>928</v>
      </c>
      <c r="D9" s="4">
        <v>736</v>
      </c>
      <c r="E9" s="4">
        <v>347</v>
      </c>
      <c r="F9" s="4">
        <v>6</v>
      </c>
      <c r="G9" s="4">
        <v>17</v>
      </c>
      <c r="H9" s="4">
        <v>104</v>
      </c>
      <c r="I9" s="4">
        <v>75</v>
      </c>
      <c r="J9" s="4">
        <v>109</v>
      </c>
      <c r="K9" s="4">
        <v>70</v>
      </c>
      <c r="L9" s="4">
        <v>29</v>
      </c>
      <c r="M9" s="4">
        <v>53</v>
      </c>
      <c r="N9" s="4">
        <v>0</v>
      </c>
      <c r="O9" s="4">
        <v>0</v>
      </c>
      <c r="P9" s="4">
        <v>257</v>
      </c>
      <c r="Q9" s="4">
        <v>134</v>
      </c>
      <c r="R9" s="4">
        <v>98</v>
      </c>
      <c r="S9" s="4">
        <v>85</v>
      </c>
      <c r="T9" s="4">
        <v>0</v>
      </c>
      <c r="U9" s="4">
        <v>0</v>
      </c>
      <c r="V9" s="6">
        <f t="shared" si="0"/>
        <v>4185</v>
      </c>
    </row>
    <row r="10" spans="1:22" x14ac:dyDescent="0.25">
      <c r="A10" t="s">
        <v>481</v>
      </c>
      <c r="B10" s="4">
        <v>176</v>
      </c>
      <c r="C10" s="4">
        <v>24</v>
      </c>
      <c r="D10" s="4">
        <v>1</v>
      </c>
      <c r="E10" s="4">
        <v>9</v>
      </c>
      <c r="F10" s="4">
        <v>0</v>
      </c>
      <c r="G10" s="4">
        <v>0</v>
      </c>
      <c r="H10" s="4">
        <v>55</v>
      </c>
      <c r="I10" s="4">
        <v>0</v>
      </c>
      <c r="J10" s="4">
        <v>0</v>
      </c>
      <c r="K10" s="4">
        <v>0</v>
      </c>
      <c r="L10" s="4">
        <v>4</v>
      </c>
      <c r="M10" s="4">
        <v>0</v>
      </c>
      <c r="N10" s="4">
        <v>0</v>
      </c>
      <c r="O10" s="4">
        <v>0</v>
      </c>
      <c r="P10" s="4">
        <v>0</v>
      </c>
      <c r="Q10" s="4">
        <v>0</v>
      </c>
      <c r="R10" s="4">
        <v>3</v>
      </c>
      <c r="S10" s="4">
        <v>2</v>
      </c>
      <c r="T10" s="4">
        <v>0</v>
      </c>
      <c r="U10" s="4">
        <v>0</v>
      </c>
      <c r="V10" s="6">
        <f t="shared" si="0"/>
        <v>274</v>
      </c>
    </row>
    <row r="11" spans="1:22" x14ac:dyDescent="0.25">
      <c r="A11" t="s">
        <v>482</v>
      </c>
      <c r="B11" s="4">
        <v>0</v>
      </c>
      <c r="C11" s="4">
        <v>16</v>
      </c>
      <c r="D11" s="4">
        <v>0</v>
      </c>
      <c r="E11" s="4">
        <v>0</v>
      </c>
      <c r="F11" s="4">
        <v>0</v>
      </c>
      <c r="G11" s="4">
        <v>0</v>
      </c>
      <c r="H11" s="4">
        <v>0</v>
      </c>
      <c r="I11" s="4">
        <v>73</v>
      </c>
      <c r="J11" s="4">
        <v>0</v>
      </c>
      <c r="K11" s="4">
        <v>0</v>
      </c>
      <c r="L11" s="4">
        <v>0</v>
      </c>
      <c r="M11" s="4">
        <v>0</v>
      </c>
      <c r="N11" s="4">
        <v>0</v>
      </c>
      <c r="O11" s="4">
        <v>0</v>
      </c>
      <c r="P11" s="4">
        <v>0</v>
      </c>
      <c r="Q11" s="4">
        <v>0</v>
      </c>
      <c r="R11" s="4">
        <v>0</v>
      </c>
      <c r="S11" s="4">
        <v>0</v>
      </c>
      <c r="T11" s="4">
        <v>0</v>
      </c>
      <c r="U11" s="4">
        <v>0</v>
      </c>
      <c r="V11" s="6">
        <f t="shared" si="0"/>
        <v>89</v>
      </c>
    </row>
    <row r="12" spans="1:22" x14ac:dyDescent="0.25">
      <c r="A12" t="s">
        <v>483</v>
      </c>
      <c r="B12" s="4">
        <v>0</v>
      </c>
      <c r="C12" s="4">
        <v>54</v>
      </c>
      <c r="D12" s="4">
        <v>0</v>
      </c>
      <c r="E12" s="4">
        <v>4</v>
      </c>
      <c r="F12" s="4">
        <v>0</v>
      </c>
      <c r="G12" s="4">
        <v>0</v>
      </c>
      <c r="H12" s="4">
        <v>0</v>
      </c>
      <c r="I12" s="4">
        <v>0</v>
      </c>
      <c r="J12" s="4">
        <v>0</v>
      </c>
      <c r="K12" s="4">
        <v>0</v>
      </c>
      <c r="L12" s="4">
        <v>0</v>
      </c>
      <c r="M12" s="4">
        <v>3</v>
      </c>
      <c r="N12" s="4">
        <v>0</v>
      </c>
      <c r="O12" s="4">
        <v>1</v>
      </c>
      <c r="P12" s="4">
        <v>0</v>
      </c>
      <c r="Q12" s="4">
        <v>0</v>
      </c>
      <c r="R12" s="4">
        <v>0</v>
      </c>
      <c r="S12" s="4">
        <v>5</v>
      </c>
      <c r="T12" s="4">
        <v>0</v>
      </c>
      <c r="U12" s="4">
        <v>0</v>
      </c>
      <c r="V12" s="6">
        <f t="shared" si="0"/>
        <v>67</v>
      </c>
    </row>
    <row r="13" spans="1:22" x14ac:dyDescent="0.25">
      <c r="A13" t="s">
        <v>484</v>
      </c>
      <c r="B13" s="4">
        <v>0</v>
      </c>
      <c r="C13" s="4">
        <v>33</v>
      </c>
      <c r="D13" s="4">
        <v>0</v>
      </c>
      <c r="E13" s="4">
        <v>11</v>
      </c>
      <c r="F13" s="4">
        <v>0</v>
      </c>
      <c r="G13" s="4">
        <v>0</v>
      </c>
      <c r="H13" s="4">
        <v>0</v>
      </c>
      <c r="I13" s="4">
        <v>0</v>
      </c>
      <c r="J13" s="4">
        <v>0</v>
      </c>
      <c r="K13" s="4">
        <v>0</v>
      </c>
      <c r="L13" s="4">
        <v>0</v>
      </c>
      <c r="M13" s="4">
        <v>1</v>
      </c>
      <c r="N13" s="4">
        <v>0</v>
      </c>
      <c r="O13" s="4">
        <v>0</v>
      </c>
      <c r="P13" s="4">
        <v>0</v>
      </c>
      <c r="Q13" s="4">
        <v>0</v>
      </c>
      <c r="R13" s="4">
        <v>0</v>
      </c>
      <c r="S13" s="4">
        <v>22</v>
      </c>
      <c r="T13" s="4">
        <v>0</v>
      </c>
      <c r="U13" s="4">
        <v>0</v>
      </c>
      <c r="V13" s="6">
        <f t="shared" si="0"/>
        <v>67</v>
      </c>
    </row>
    <row r="14" spans="1:22" x14ac:dyDescent="0.25">
      <c r="A14" t="s">
        <v>485</v>
      </c>
      <c r="B14" s="4">
        <v>32</v>
      </c>
      <c r="C14" s="4">
        <v>31</v>
      </c>
      <c r="D14" s="4">
        <v>0</v>
      </c>
      <c r="E14" s="4">
        <v>1</v>
      </c>
      <c r="F14" s="4">
        <v>0</v>
      </c>
      <c r="G14" s="4">
        <v>0</v>
      </c>
      <c r="H14" s="4">
        <v>0</v>
      </c>
      <c r="I14" s="4">
        <v>23</v>
      </c>
      <c r="J14" s="4">
        <v>0</v>
      </c>
      <c r="K14" s="4">
        <v>0</v>
      </c>
      <c r="L14" s="4">
        <v>0</v>
      </c>
      <c r="M14" s="4">
        <v>5</v>
      </c>
      <c r="N14" s="4">
        <v>0</v>
      </c>
      <c r="O14" s="4">
        <v>0</v>
      </c>
      <c r="P14" s="4">
        <v>0</v>
      </c>
      <c r="Q14" s="4">
        <v>0</v>
      </c>
      <c r="R14" s="4">
        <v>0</v>
      </c>
      <c r="S14" s="4">
        <v>0</v>
      </c>
      <c r="T14" s="4">
        <v>0</v>
      </c>
      <c r="U14" s="4">
        <v>0</v>
      </c>
      <c r="V14" s="6">
        <f t="shared" si="0"/>
        <v>92</v>
      </c>
    </row>
    <row r="15" spans="1:22" x14ac:dyDescent="0.25">
      <c r="A15" t="s">
        <v>486</v>
      </c>
      <c r="B15" s="4">
        <v>0</v>
      </c>
      <c r="C15" s="4">
        <v>29</v>
      </c>
      <c r="D15" s="4">
        <v>0</v>
      </c>
      <c r="E15" s="4">
        <v>6</v>
      </c>
      <c r="F15" s="4">
        <v>0</v>
      </c>
      <c r="G15" s="4">
        <v>0</v>
      </c>
      <c r="H15" s="4">
        <v>0</v>
      </c>
      <c r="I15" s="4">
        <v>0</v>
      </c>
      <c r="J15" s="4">
        <v>0</v>
      </c>
      <c r="K15" s="4">
        <v>0</v>
      </c>
      <c r="L15" s="4">
        <v>0</v>
      </c>
      <c r="M15" s="4">
        <v>3</v>
      </c>
      <c r="N15" s="4">
        <v>0</v>
      </c>
      <c r="O15" s="4">
        <v>0</v>
      </c>
      <c r="P15" s="4">
        <v>0</v>
      </c>
      <c r="Q15" s="4">
        <v>0</v>
      </c>
      <c r="R15" s="4">
        <v>0</v>
      </c>
      <c r="S15" s="4">
        <v>0</v>
      </c>
      <c r="T15" s="4">
        <v>0</v>
      </c>
      <c r="U15" s="4">
        <v>0</v>
      </c>
      <c r="V15" s="6">
        <f t="shared" si="0"/>
        <v>38</v>
      </c>
    </row>
    <row r="16" spans="1:22" x14ac:dyDescent="0.25">
      <c r="A16" t="s">
        <v>637</v>
      </c>
      <c r="B16" s="4">
        <v>0</v>
      </c>
      <c r="C16" s="4">
        <v>0</v>
      </c>
      <c r="D16" s="4">
        <v>0</v>
      </c>
      <c r="E16" s="4">
        <v>0</v>
      </c>
      <c r="F16" s="4">
        <v>0</v>
      </c>
      <c r="G16" s="4">
        <v>0</v>
      </c>
      <c r="H16" s="4">
        <v>0</v>
      </c>
      <c r="I16" s="4">
        <v>0</v>
      </c>
      <c r="J16" s="4">
        <v>0</v>
      </c>
      <c r="K16" s="4">
        <v>0</v>
      </c>
      <c r="L16" s="4">
        <v>0</v>
      </c>
      <c r="M16" s="4">
        <v>0</v>
      </c>
      <c r="N16" s="4">
        <v>0</v>
      </c>
      <c r="O16" s="4">
        <v>0</v>
      </c>
      <c r="P16" s="4">
        <v>4</v>
      </c>
      <c r="Q16" s="4">
        <v>0</v>
      </c>
      <c r="R16" s="4">
        <v>0</v>
      </c>
      <c r="S16" s="4">
        <v>0</v>
      </c>
      <c r="T16" s="4">
        <v>0</v>
      </c>
      <c r="U16" s="4">
        <v>0</v>
      </c>
      <c r="V16" s="6">
        <f t="shared" si="0"/>
        <v>4</v>
      </c>
    </row>
    <row r="17" spans="1:22" x14ac:dyDescent="0.25">
      <c r="A17" t="s">
        <v>487</v>
      </c>
      <c r="B17" s="4">
        <v>79</v>
      </c>
      <c r="C17" s="4">
        <v>36</v>
      </c>
      <c r="D17" s="4">
        <v>0</v>
      </c>
      <c r="E17" s="4">
        <v>6</v>
      </c>
      <c r="F17" s="4">
        <v>0</v>
      </c>
      <c r="G17" s="4">
        <v>0</v>
      </c>
      <c r="H17" s="4">
        <v>0</v>
      </c>
      <c r="I17" s="4">
        <v>39</v>
      </c>
      <c r="J17" s="4">
        <v>0</v>
      </c>
      <c r="K17" s="4">
        <v>0</v>
      </c>
      <c r="L17" s="4">
        <v>130</v>
      </c>
      <c r="M17" s="4">
        <v>1</v>
      </c>
      <c r="N17" s="4">
        <v>0</v>
      </c>
      <c r="O17" s="4">
        <v>0</v>
      </c>
      <c r="P17" s="4">
        <v>0</v>
      </c>
      <c r="Q17" s="4">
        <v>0</v>
      </c>
      <c r="R17" s="4">
        <v>0</v>
      </c>
      <c r="S17" s="4">
        <v>1</v>
      </c>
      <c r="T17" s="4">
        <v>0</v>
      </c>
      <c r="U17" s="4">
        <v>0</v>
      </c>
      <c r="V17" s="6">
        <f t="shared" si="0"/>
        <v>292</v>
      </c>
    </row>
    <row r="18" spans="1:22" x14ac:dyDescent="0.25">
      <c r="A18" t="s">
        <v>488</v>
      </c>
      <c r="B18" s="4">
        <v>0</v>
      </c>
      <c r="C18" s="4">
        <v>38</v>
      </c>
      <c r="D18" s="4">
        <v>0</v>
      </c>
      <c r="E18" s="4">
        <v>52</v>
      </c>
      <c r="F18" s="4">
        <v>0</v>
      </c>
      <c r="G18" s="4">
        <v>0</v>
      </c>
      <c r="H18" s="4">
        <v>0</v>
      </c>
      <c r="I18" s="4">
        <v>25</v>
      </c>
      <c r="J18" s="4">
        <v>0</v>
      </c>
      <c r="K18" s="4">
        <v>0</v>
      </c>
      <c r="L18" s="4">
        <v>0</v>
      </c>
      <c r="M18" s="4">
        <v>3</v>
      </c>
      <c r="N18" s="4">
        <v>0</v>
      </c>
      <c r="O18" s="4">
        <v>0</v>
      </c>
      <c r="P18" s="4">
        <v>0</v>
      </c>
      <c r="Q18" s="4">
        <v>0</v>
      </c>
      <c r="R18" s="4">
        <v>0</v>
      </c>
      <c r="S18" s="4">
        <v>7</v>
      </c>
      <c r="T18" s="4">
        <v>0</v>
      </c>
      <c r="U18" s="4">
        <v>0</v>
      </c>
      <c r="V18" s="6">
        <f t="shared" si="0"/>
        <v>125</v>
      </c>
    </row>
    <row r="19" spans="1:22" x14ac:dyDescent="0.25">
      <c r="A19" t="s">
        <v>489</v>
      </c>
      <c r="B19" s="4">
        <v>31</v>
      </c>
      <c r="C19" s="4">
        <v>0</v>
      </c>
      <c r="D19" s="4">
        <v>0</v>
      </c>
      <c r="E19" s="4">
        <v>0</v>
      </c>
      <c r="F19" s="4">
        <v>0</v>
      </c>
      <c r="G19" s="4">
        <v>0</v>
      </c>
      <c r="H19" s="4">
        <v>0</v>
      </c>
      <c r="I19" s="4">
        <v>0</v>
      </c>
      <c r="J19" s="4">
        <v>0</v>
      </c>
      <c r="K19" s="4">
        <v>0</v>
      </c>
      <c r="L19" s="4">
        <v>0</v>
      </c>
      <c r="M19" s="4">
        <v>0</v>
      </c>
      <c r="N19" s="4">
        <v>0</v>
      </c>
      <c r="O19" s="4">
        <v>0</v>
      </c>
      <c r="P19" s="4">
        <v>0</v>
      </c>
      <c r="Q19" s="4">
        <v>0</v>
      </c>
      <c r="R19" s="4">
        <v>1</v>
      </c>
      <c r="S19" s="4">
        <v>0</v>
      </c>
      <c r="T19" s="4">
        <v>0</v>
      </c>
      <c r="U19" s="4">
        <v>0</v>
      </c>
      <c r="V19" s="6">
        <f t="shared" si="0"/>
        <v>32</v>
      </c>
    </row>
    <row r="20" spans="1:22" x14ac:dyDescent="0.25">
      <c r="A20" t="s">
        <v>490</v>
      </c>
      <c r="B20" s="4">
        <v>70</v>
      </c>
      <c r="C20" s="4">
        <v>38</v>
      </c>
      <c r="D20" s="4">
        <v>12</v>
      </c>
      <c r="E20" s="4">
        <v>8</v>
      </c>
      <c r="F20" s="4">
        <v>0</v>
      </c>
      <c r="G20" s="4">
        <v>0</v>
      </c>
      <c r="H20" s="4">
        <v>12</v>
      </c>
      <c r="I20" s="4">
        <v>0</v>
      </c>
      <c r="J20" s="4">
        <v>0</v>
      </c>
      <c r="K20" s="4">
        <v>0</v>
      </c>
      <c r="L20" s="4">
        <v>4</v>
      </c>
      <c r="M20" s="4">
        <v>3</v>
      </c>
      <c r="N20" s="4">
        <v>0</v>
      </c>
      <c r="O20" s="4">
        <v>0</v>
      </c>
      <c r="P20" s="4">
        <v>3</v>
      </c>
      <c r="Q20" s="4">
        <v>263</v>
      </c>
      <c r="R20" s="4">
        <v>1</v>
      </c>
      <c r="S20" s="4">
        <v>1</v>
      </c>
      <c r="T20" s="4">
        <v>0</v>
      </c>
      <c r="U20" s="4">
        <v>0</v>
      </c>
      <c r="V20" s="6">
        <f t="shared" si="0"/>
        <v>415</v>
      </c>
    </row>
    <row r="21" spans="1:22" x14ac:dyDescent="0.25">
      <c r="A21" t="s">
        <v>491</v>
      </c>
      <c r="B21" s="4">
        <v>31</v>
      </c>
      <c r="C21" s="4">
        <v>142</v>
      </c>
      <c r="D21" s="4">
        <v>1</v>
      </c>
      <c r="E21" s="4">
        <v>77</v>
      </c>
      <c r="F21" s="4">
        <v>0</v>
      </c>
      <c r="G21" s="4">
        <v>0</v>
      </c>
      <c r="H21" s="4">
        <v>0</v>
      </c>
      <c r="I21" s="4">
        <v>24</v>
      </c>
      <c r="J21" s="4">
        <v>0</v>
      </c>
      <c r="K21" s="4">
        <v>0</v>
      </c>
      <c r="L21" s="4">
        <v>4</v>
      </c>
      <c r="M21" s="4">
        <v>6</v>
      </c>
      <c r="N21" s="4">
        <v>0</v>
      </c>
      <c r="O21" s="4">
        <v>0</v>
      </c>
      <c r="P21" s="4">
        <v>0</v>
      </c>
      <c r="Q21" s="4">
        <v>0</v>
      </c>
      <c r="R21" s="4">
        <v>1</v>
      </c>
      <c r="S21" s="4">
        <v>7</v>
      </c>
      <c r="T21" s="4">
        <v>0</v>
      </c>
      <c r="U21" s="4">
        <v>0</v>
      </c>
      <c r="V21" s="6">
        <f t="shared" si="0"/>
        <v>293</v>
      </c>
    </row>
    <row r="22" spans="1:22" x14ac:dyDescent="0.25">
      <c r="A22" t="s">
        <v>492</v>
      </c>
      <c r="B22" s="4">
        <v>0</v>
      </c>
      <c r="C22" s="4">
        <v>0</v>
      </c>
      <c r="D22" s="4">
        <v>0</v>
      </c>
      <c r="E22" s="4">
        <v>0</v>
      </c>
      <c r="F22" s="4">
        <v>0</v>
      </c>
      <c r="G22" s="4">
        <v>0</v>
      </c>
      <c r="H22" s="4">
        <v>0</v>
      </c>
      <c r="I22" s="4">
        <v>0</v>
      </c>
      <c r="J22" s="4">
        <v>0</v>
      </c>
      <c r="K22" s="4">
        <v>0</v>
      </c>
      <c r="L22" s="4">
        <v>0</v>
      </c>
      <c r="M22" s="4">
        <v>0</v>
      </c>
      <c r="N22" s="4">
        <v>0</v>
      </c>
      <c r="O22" s="4">
        <v>0</v>
      </c>
      <c r="P22" s="4">
        <v>263</v>
      </c>
      <c r="Q22" s="4">
        <v>0</v>
      </c>
      <c r="R22" s="4">
        <v>0</v>
      </c>
      <c r="S22" s="4">
        <v>0</v>
      </c>
      <c r="T22" s="4">
        <v>0</v>
      </c>
      <c r="U22" s="4">
        <v>0</v>
      </c>
      <c r="V22" s="6">
        <f t="shared" si="0"/>
        <v>263</v>
      </c>
    </row>
    <row r="23" spans="1:22" x14ac:dyDescent="0.25">
      <c r="A23" t="s">
        <v>493</v>
      </c>
      <c r="B23" s="4">
        <v>15981</v>
      </c>
      <c r="C23" s="4">
        <v>17079</v>
      </c>
      <c r="D23" s="4">
        <v>9348</v>
      </c>
      <c r="E23" s="4">
        <v>7935</v>
      </c>
      <c r="F23" s="4">
        <v>925</v>
      </c>
      <c r="G23" s="4">
        <v>893</v>
      </c>
      <c r="H23" s="4">
        <v>1087</v>
      </c>
      <c r="I23" s="4">
        <v>1225</v>
      </c>
      <c r="J23" s="4">
        <v>696</v>
      </c>
      <c r="K23" s="4">
        <v>9634</v>
      </c>
      <c r="L23" s="4">
        <v>2212</v>
      </c>
      <c r="M23" s="4">
        <v>1671</v>
      </c>
      <c r="N23" s="4">
        <v>3</v>
      </c>
      <c r="O23" s="4">
        <v>5</v>
      </c>
      <c r="P23" s="4">
        <v>475</v>
      </c>
      <c r="Q23" s="4">
        <v>1490</v>
      </c>
      <c r="R23" s="4">
        <v>1325</v>
      </c>
      <c r="S23" s="4">
        <v>1482</v>
      </c>
      <c r="T23" s="4">
        <v>0</v>
      </c>
      <c r="U23" s="4">
        <v>0</v>
      </c>
      <c r="V23" s="6">
        <f t="shared" si="0"/>
        <v>73466</v>
      </c>
    </row>
    <row r="24" spans="1:22" x14ac:dyDescent="0.25">
      <c r="A24" t="s">
        <v>494</v>
      </c>
      <c r="B24" s="4">
        <v>463</v>
      </c>
      <c r="C24" s="4">
        <v>150</v>
      </c>
      <c r="D24" s="4">
        <v>61</v>
      </c>
      <c r="E24" s="4">
        <v>118</v>
      </c>
      <c r="F24" s="4">
        <v>0</v>
      </c>
      <c r="G24" s="4">
        <v>0</v>
      </c>
      <c r="H24" s="4">
        <v>19</v>
      </c>
      <c r="I24" s="4">
        <v>0</v>
      </c>
      <c r="J24" s="4">
        <v>0</v>
      </c>
      <c r="K24" s="4">
        <v>0</v>
      </c>
      <c r="L24" s="4">
        <v>272</v>
      </c>
      <c r="M24" s="4">
        <v>23</v>
      </c>
      <c r="N24" s="4">
        <v>0</v>
      </c>
      <c r="O24" s="4">
        <v>0</v>
      </c>
      <c r="P24" s="4">
        <v>0</v>
      </c>
      <c r="Q24" s="4">
        <v>249</v>
      </c>
      <c r="R24" s="4">
        <v>9</v>
      </c>
      <c r="S24" s="4">
        <v>10</v>
      </c>
      <c r="T24" s="4">
        <v>0</v>
      </c>
      <c r="U24" s="4">
        <v>0</v>
      </c>
      <c r="V24" s="6">
        <f t="shared" si="0"/>
        <v>1374</v>
      </c>
    </row>
    <row r="25" spans="1:22" x14ac:dyDescent="0.25">
      <c r="A25" t="s">
        <v>495</v>
      </c>
      <c r="B25" s="4">
        <v>22</v>
      </c>
      <c r="C25" s="4">
        <v>4</v>
      </c>
      <c r="D25" s="4">
        <v>0</v>
      </c>
      <c r="E25" s="4">
        <v>4</v>
      </c>
      <c r="F25" s="4">
        <v>0</v>
      </c>
      <c r="G25" s="4">
        <v>0</v>
      </c>
      <c r="H25" s="4">
        <v>0</v>
      </c>
      <c r="I25" s="4">
        <v>0</v>
      </c>
      <c r="J25" s="4">
        <v>0</v>
      </c>
      <c r="K25" s="4">
        <v>0</v>
      </c>
      <c r="L25" s="4">
        <v>0</v>
      </c>
      <c r="M25" s="4">
        <v>0</v>
      </c>
      <c r="N25" s="4">
        <v>0</v>
      </c>
      <c r="O25" s="4">
        <v>0</v>
      </c>
      <c r="P25" s="4">
        <v>0</v>
      </c>
      <c r="Q25" s="4">
        <v>0</v>
      </c>
      <c r="R25" s="4">
        <v>0</v>
      </c>
      <c r="S25" s="4">
        <v>0</v>
      </c>
      <c r="T25" s="4">
        <v>0</v>
      </c>
      <c r="U25" s="4">
        <v>0</v>
      </c>
      <c r="V25" s="6">
        <f t="shared" si="0"/>
        <v>30</v>
      </c>
    </row>
    <row r="26" spans="1:22" x14ac:dyDescent="0.25">
      <c r="A26" t="s">
        <v>496</v>
      </c>
      <c r="B26" s="4">
        <v>33</v>
      </c>
      <c r="C26" s="4">
        <v>0</v>
      </c>
      <c r="D26" s="4">
        <v>1</v>
      </c>
      <c r="E26" s="4">
        <v>0</v>
      </c>
      <c r="F26" s="4">
        <v>0</v>
      </c>
      <c r="G26" s="4">
        <v>0</v>
      </c>
      <c r="H26" s="4">
        <v>0</v>
      </c>
      <c r="I26" s="4">
        <v>0</v>
      </c>
      <c r="J26" s="4">
        <v>0</v>
      </c>
      <c r="K26" s="4">
        <v>0</v>
      </c>
      <c r="L26" s="4">
        <v>2</v>
      </c>
      <c r="M26" s="4">
        <v>0</v>
      </c>
      <c r="N26" s="4">
        <v>0</v>
      </c>
      <c r="O26" s="4">
        <v>0</v>
      </c>
      <c r="P26" s="4">
        <v>0</v>
      </c>
      <c r="Q26" s="4">
        <v>0</v>
      </c>
      <c r="R26" s="4">
        <v>0</v>
      </c>
      <c r="S26" s="4">
        <v>0</v>
      </c>
      <c r="T26" s="4">
        <v>0</v>
      </c>
      <c r="U26" s="4">
        <v>0</v>
      </c>
      <c r="V26" s="6">
        <f t="shared" si="0"/>
        <v>36</v>
      </c>
    </row>
    <row r="27" spans="1:22" x14ac:dyDescent="0.25">
      <c r="A27" t="s">
        <v>497</v>
      </c>
      <c r="B27" s="4">
        <v>387</v>
      </c>
      <c r="C27" s="4">
        <v>620</v>
      </c>
      <c r="D27" s="4">
        <v>85</v>
      </c>
      <c r="E27" s="4">
        <v>253</v>
      </c>
      <c r="F27" s="4">
        <v>0</v>
      </c>
      <c r="G27" s="4">
        <v>0</v>
      </c>
      <c r="H27" s="4">
        <v>0</v>
      </c>
      <c r="I27" s="4">
        <v>185</v>
      </c>
      <c r="J27" s="4">
        <v>0</v>
      </c>
      <c r="K27" s="4">
        <v>3</v>
      </c>
      <c r="L27" s="4">
        <v>39</v>
      </c>
      <c r="M27" s="4">
        <v>166</v>
      </c>
      <c r="N27" s="4">
        <v>0</v>
      </c>
      <c r="O27" s="4">
        <v>0</v>
      </c>
      <c r="P27" s="4">
        <v>0</v>
      </c>
      <c r="Q27" s="4">
        <v>0</v>
      </c>
      <c r="R27" s="4">
        <v>10</v>
      </c>
      <c r="S27" s="4">
        <v>38</v>
      </c>
      <c r="T27" s="4">
        <v>0</v>
      </c>
      <c r="U27" s="4">
        <v>0</v>
      </c>
      <c r="V27" s="6">
        <f t="shared" si="0"/>
        <v>1786</v>
      </c>
    </row>
    <row r="28" spans="1:22" x14ac:dyDescent="0.25">
      <c r="A28" t="s">
        <v>498</v>
      </c>
      <c r="B28" s="4">
        <v>0</v>
      </c>
      <c r="C28" s="4">
        <v>81</v>
      </c>
      <c r="D28" s="4">
        <v>0</v>
      </c>
      <c r="E28" s="4">
        <v>3</v>
      </c>
      <c r="F28" s="4">
        <v>0</v>
      </c>
      <c r="G28" s="4">
        <v>0</v>
      </c>
      <c r="H28" s="4">
        <v>0</v>
      </c>
      <c r="I28" s="4">
        <v>30</v>
      </c>
      <c r="J28" s="4">
        <v>0</v>
      </c>
      <c r="K28" s="4">
        <v>0</v>
      </c>
      <c r="L28" s="4">
        <v>0</v>
      </c>
      <c r="M28" s="4">
        <v>9</v>
      </c>
      <c r="N28" s="4">
        <v>0</v>
      </c>
      <c r="O28" s="4">
        <v>0</v>
      </c>
      <c r="P28" s="4">
        <v>0</v>
      </c>
      <c r="Q28" s="4">
        <v>0</v>
      </c>
      <c r="R28" s="4">
        <v>0</v>
      </c>
      <c r="S28" s="4">
        <v>1</v>
      </c>
      <c r="T28" s="4">
        <v>0</v>
      </c>
      <c r="U28" s="4">
        <v>0</v>
      </c>
      <c r="V28" s="6">
        <f t="shared" si="0"/>
        <v>124</v>
      </c>
    </row>
    <row r="29" spans="1:22" x14ac:dyDescent="0.25">
      <c r="A29" t="s">
        <v>499</v>
      </c>
      <c r="B29" s="4">
        <v>75</v>
      </c>
      <c r="C29" s="4">
        <v>0</v>
      </c>
      <c r="D29" s="4">
        <v>28</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6">
        <f t="shared" si="0"/>
        <v>103</v>
      </c>
    </row>
    <row r="30" spans="1:22" x14ac:dyDescent="0.25">
      <c r="A30" t="s">
        <v>500</v>
      </c>
      <c r="B30" s="4">
        <v>4447</v>
      </c>
      <c r="C30" s="4">
        <v>32</v>
      </c>
      <c r="D30" s="4">
        <v>3514</v>
      </c>
      <c r="E30" s="4">
        <v>86</v>
      </c>
      <c r="F30" s="4">
        <v>546</v>
      </c>
      <c r="G30" s="4">
        <v>0</v>
      </c>
      <c r="H30" s="4">
        <v>322</v>
      </c>
      <c r="I30" s="4">
        <v>0</v>
      </c>
      <c r="J30" s="4">
        <v>0</v>
      </c>
      <c r="K30" s="4">
        <v>0</v>
      </c>
      <c r="L30" s="4">
        <v>221</v>
      </c>
      <c r="M30" s="4">
        <v>4</v>
      </c>
      <c r="N30" s="4">
        <v>1</v>
      </c>
      <c r="O30" s="4">
        <v>0</v>
      </c>
      <c r="P30" s="4">
        <v>0</v>
      </c>
      <c r="Q30" s="4">
        <v>0</v>
      </c>
      <c r="R30" s="4">
        <v>191</v>
      </c>
      <c r="S30" s="4">
        <v>1</v>
      </c>
      <c r="T30" s="4">
        <v>0</v>
      </c>
      <c r="U30" s="4">
        <v>0</v>
      </c>
      <c r="V30" s="6">
        <f t="shared" si="0"/>
        <v>9365</v>
      </c>
    </row>
    <row r="31" spans="1:22" x14ac:dyDescent="0.25">
      <c r="A31" t="s">
        <v>501</v>
      </c>
      <c r="B31" s="4">
        <v>258</v>
      </c>
      <c r="C31" s="4">
        <v>661</v>
      </c>
      <c r="D31" s="4">
        <v>35</v>
      </c>
      <c r="E31" s="4">
        <v>174</v>
      </c>
      <c r="F31" s="4">
        <v>0</v>
      </c>
      <c r="G31" s="4">
        <v>145</v>
      </c>
      <c r="H31" s="4">
        <v>0</v>
      </c>
      <c r="I31" s="4">
        <v>128</v>
      </c>
      <c r="J31" s="4">
        <v>4</v>
      </c>
      <c r="K31" s="4">
        <v>302</v>
      </c>
      <c r="L31" s="4">
        <v>386</v>
      </c>
      <c r="M31" s="4">
        <v>353</v>
      </c>
      <c r="N31" s="4">
        <v>0</v>
      </c>
      <c r="O31" s="4">
        <v>0</v>
      </c>
      <c r="P31" s="4">
        <v>0</v>
      </c>
      <c r="Q31" s="4">
        <v>137</v>
      </c>
      <c r="R31" s="4">
        <v>11</v>
      </c>
      <c r="S31" s="4">
        <v>28</v>
      </c>
      <c r="T31" s="4">
        <v>0</v>
      </c>
      <c r="U31" s="4">
        <v>0</v>
      </c>
      <c r="V31" s="6">
        <f t="shared" si="0"/>
        <v>2622</v>
      </c>
    </row>
    <row r="32" spans="1:22" x14ac:dyDescent="0.25">
      <c r="A32" t="s">
        <v>502</v>
      </c>
      <c r="B32" s="4">
        <v>0</v>
      </c>
      <c r="C32" s="4">
        <v>31</v>
      </c>
      <c r="D32" s="4">
        <v>0</v>
      </c>
      <c r="E32" s="4">
        <v>6</v>
      </c>
      <c r="F32" s="4">
        <v>0</v>
      </c>
      <c r="G32" s="4">
        <v>0</v>
      </c>
      <c r="H32" s="4">
        <v>0</v>
      </c>
      <c r="I32" s="4">
        <v>0</v>
      </c>
      <c r="J32" s="4">
        <v>0</v>
      </c>
      <c r="K32" s="4">
        <v>0</v>
      </c>
      <c r="L32" s="4">
        <v>0</v>
      </c>
      <c r="M32" s="4">
        <v>0</v>
      </c>
      <c r="N32" s="4">
        <v>0</v>
      </c>
      <c r="O32" s="4">
        <v>0</v>
      </c>
      <c r="P32" s="4">
        <v>0</v>
      </c>
      <c r="Q32" s="4">
        <v>0</v>
      </c>
      <c r="R32" s="4">
        <v>0</v>
      </c>
      <c r="S32" s="4">
        <v>1</v>
      </c>
      <c r="T32" s="4">
        <v>0</v>
      </c>
      <c r="U32" s="4">
        <v>0</v>
      </c>
      <c r="V32" s="6">
        <f t="shared" si="0"/>
        <v>38</v>
      </c>
    </row>
    <row r="33" spans="1:22" x14ac:dyDescent="0.25">
      <c r="A33" t="s">
        <v>503</v>
      </c>
      <c r="B33" s="4">
        <v>16142</v>
      </c>
      <c r="C33" s="4">
        <v>834</v>
      </c>
      <c r="D33" s="4">
        <v>8273</v>
      </c>
      <c r="E33" s="4">
        <v>739</v>
      </c>
      <c r="F33" s="4">
        <v>1453</v>
      </c>
      <c r="G33" s="4">
        <v>227</v>
      </c>
      <c r="H33" s="4">
        <v>1010</v>
      </c>
      <c r="I33" s="4">
        <v>90</v>
      </c>
      <c r="J33" s="4">
        <v>460</v>
      </c>
      <c r="K33" s="4">
        <v>251</v>
      </c>
      <c r="L33" s="4">
        <v>1309</v>
      </c>
      <c r="M33" s="4">
        <v>272</v>
      </c>
      <c r="N33" s="4">
        <v>2</v>
      </c>
      <c r="O33" s="4">
        <v>0</v>
      </c>
      <c r="P33" s="4">
        <v>859</v>
      </c>
      <c r="Q33" s="4">
        <v>0</v>
      </c>
      <c r="R33" s="4">
        <v>1396</v>
      </c>
      <c r="S33" s="4">
        <v>42</v>
      </c>
      <c r="T33" s="4">
        <v>0</v>
      </c>
      <c r="U33" s="4">
        <v>0</v>
      </c>
      <c r="V33" s="6">
        <f t="shared" si="0"/>
        <v>33359</v>
      </c>
    </row>
    <row r="34" spans="1:22" x14ac:dyDescent="0.25">
      <c r="A34" t="s">
        <v>504</v>
      </c>
      <c r="B34" s="4">
        <v>197</v>
      </c>
      <c r="C34" s="4">
        <v>142</v>
      </c>
      <c r="D34" s="4">
        <v>113</v>
      </c>
      <c r="E34" s="4">
        <v>78</v>
      </c>
      <c r="F34" s="4">
        <v>90</v>
      </c>
      <c r="G34" s="4">
        <v>125</v>
      </c>
      <c r="H34" s="4">
        <v>191</v>
      </c>
      <c r="I34" s="4">
        <v>64</v>
      </c>
      <c r="J34" s="4">
        <v>0</v>
      </c>
      <c r="K34" s="4">
        <v>0</v>
      </c>
      <c r="L34" s="4">
        <v>16</v>
      </c>
      <c r="M34" s="4">
        <v>260</v>
      </c>
      <c r="N34" s="4">
        <v>0</v>
      </c>
      <c r="O34" s="4">
        <v>0</v>
      </c>
      <c r="P34" s="4">
        <v>0</v>
      </c>
      <c r="Q34" s="4">
        <v>498</v>
      </c>
      <c r="R34" s="4">
        <v>10</v>
      </c>
      <c r="S34" s="4">
        <v>3</v>
      </c>
      <c r="T34" s="4">
        <v>0</v>
      </c>
      <c r="U34" s="4">
        <v>0</v>
      </c>
      <c r="V34" s="6">
        <f t="shared" si="0"/>
        <v>1787</v>
      </c>
    </row>
    <row r="35" spans="1:22" x14ac:dyDescent="0.25">
      <c r="A35" t="s">
        <v>505</v>
      </c>
      <c r="B35" s="4">
        <v>3332</v>
      </c>
      <c r="C35" s="4">
        <v>2678</v>
      </c>
      <c r="D35" s="4">
        <v>2361</v>
      </c>
      <c r="E35" s="4">
        <v>3506</v>
      </c>
      <c r="F35" s="4">
        <v>101</v>
      </c>
      <c r="G35" s="4">
        <v>327</v>
      </c>
      <c r="H35" s="4">
        <v>121</v>
      </c>
      <c r="I35" s="4">
        <v>366</v>
      </c>
      <c r="J35" s="4">
        <v>114</v>
      </c>
      <c r="K35" s="4">
        <v>31</v>
      </c>
      <c r="L35" s="4">
        <v>127</v>
      </c>
      <c r="M35" s="4">
        <v>139</v>
      </c>
      <c r="N35" s="4">
        <v>0</v>
      </c>
      <c r="O35" s="4">
        <v>0</v>
      </c>
      <c r="P35" s="4">
        <v>457</v>
      </c>
      <c r="Q35" s="4">
        <v>310</v>
      </c>
      <c r="R35" s="4">
        <v>132</v>
      </c>
      <c r="S35" s="4">
        <v>102</v>
      </c>
      <c r="T35" s="4">
        <v>0</v>
      </c>
      <c r="U35" s="4">
        <v>0</v>
      </c>
      <c r="V35" s="6">
        <f t="shared" si="0"/>
        <v>14204</v>
      </c>
    </row>
    <row r="36" spans="1:22" x14ac:dyDescent="0.25">
      <c r="A36" s="2" t="s">
        <v>472</v>
      </c>
      <c r="B36" s="6">
        <f t="shared" ref="B36:V36" si="1">SUM(B7:B35)</f>
        <v>43335</v>
      </c>
      <c r="C36" s="6">
        <f t="shared" si="1"/>
        <v>23920</v>
      </c>
      <c r="D36" s="6">
        <f t="shared" si="1"/>
        <v>24665</v>
      </c>
      <c r="E36" s="6">
        <f t="shared" si="1"/>
        <v>13473</v>
      </c>
      <c r="F36" s="6">
        <f t="shared" si="1"/>
        <v>3121</v>
      </c>
      <c r="G36" s="6">
        <f t="shared" si="1"/>
        <v>1734</v>
      </c>
      <c r="H36" s="6">
        <f t="shared" si="1"/>
        <v>2921</v>
      </c>
      <c r="I36" s="6">
        <f t="shared" si="1"/>
        <v>2347</v>
      </c>
      <c r="J36" s="6">
        <f t="shared" si="1"/>
        <v>1383</v>
      </c>
      <c r="K36" s="6">
        <f t="shared" si="1"/>
        <v>10291</v>
      </c>
      <c r="L36" s="6">
        <f t="shared" si="1"/>
        <v>4804</v>
      </c>
      <c r="M36" s="6">
        <f t="shared" si="1"/>
        <v>2979</v>
      </c>
      <c r="N36" s="6">
        <f t="shared" si="1"/>
        <v>6</v>
      </c>
      <c r="O36" s="6">
        <f t="shared" si="1"/>
        <v>6</v>
      </c>
      <c r="P36" s="6">
        <f t="shared" si="1"/>
        <v>2323</v>
      </c>
      <c r="Q36" s="6">
        <f t="shared" si="1"/>
        <v>3081</v>
      </c>
      <c r="R36" s="6">
        <f t="shared" si="1"/>
        <v>3231</v>
      </c>
      <c r="S36" s="6">
        <f t="shared" si="1"/>
        <v>1848</v>
      </c>
      <c r="T36" s="6">
        <f t="shared" si="1"/>
        <v>0</v>
      </c>
      <c r="U36" s="6">
        <f t="shared" si="1"/>
        <v>0</v>
      </c>
      <c r="V36" s="6">
        <f t="shared" si="1"/>
        <v>145468</v>
      </c>
    </row>
  </sheetData>
  <pageMargins left="0.75" right="0.75" top="1" bottom="1" header="0.5" footer="0.5"/>
  <pageSetup paperSize="9" scale="0" firstPageNumber="0" fitToWidth="0" fitToHeight="0"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538AA-F33B-40C4-B9D1-08896EDBF06F}">
  <dimension ref="A1:M39"/>
  <sheetViews>
    <sheetView zoomScaleNormal="100" workbookViewId="0"/>
  </sheetViews>
  <sheetFormatPr defaultRowHeight="13.2" x14ac:dyDescent="0.25"/>
  <sheetData>
    <row r="1" spans="1:13" ht="17.399999999999999" x14ac:dyDescent="0.3">
      <c r="A1" s="1" t="s">
        <v>690</v>
      </c>
    </row>
    <row r="5" spans="1:13" x14ac:dyDescent="0.25">
      <c r="A5" s="2" t="s">
        <v>467</v>
      </c>
      <c r="B5" s="2" t="s">
        <v>691</v>
      </c>
      <c r="C5" s="2" t="s">
        <v>692</v>
      </c>
      <c r="D5" s="2" t="s">
        <v>693</v>
      </c>
      <c r="E5" s="2" t="s">
        <v>694</v>
      </c>
      <c r="F5" s="2" t="s">
        <v>695</v>
      </c>
      <c r="G5" s="2" t="s">
        <v>696</v>
      </c>
      <c r="H5" s="2" t="s">
        <v>697</v>
      </c>
      <c r="I5" s="2" t="s">
        <v>698</v>
      </c>
      <c r="J5" s="2" t="s">
        <v>699</v>
      </c>
      <c r="K5" s="2" t="s">
        <v>700</v>
      </c>
      <c r="L5" s="2" t="s">
        <v>701</v>
      </c>
      <c r="M5" s="2" t="s">
        <v>472</v>
      </c>
    </row>
    <row r="6" spans="1:13" x14ac:dyDescent="0.25">
      <c r="B6" t="s">
        <v>702</v>
      </c>
      <c r="C6" t="s">
        <v>703</v>
      </c>
      <c r="D6" t="s">
        <v>703</v>
      </c>
      <c r="E6" t="s">
        <v>703</v>
      </c>
      <c r="F6" t="s">
        <v>703</v>
      </c>
      <c r="G6" t="s">
        <v>703</v>
      </c>
      <c r="H6" t="s">
        <v>703</v>
      </c>
      <c r="I6" t="s">
        <v>703</v>
      </c>
      <c r="J6" t="s">
        <v>703</v>
      </c>
      <c r="K6" t="s">
        <v>703</v>
      </c>
      <c r="L6" t="s">
        <v>703</v>
      </c>
      <c r="M6" t="s">
        <v>703</v>
      </c>
    </row>
    <row r="7" spans="1:13" x14ac:dyDescent="0.25">
      <c r="A7" t="s">
        <v>475</v>
      </c>
      <c r="B7" s="7">
        <v>12</v>
      </c>
      <c r="C7" s="4">
        <v>160081</v>
      </c>
      <c r="D7" s="4">
        <v>0</v>
      </c>
      <c r="E7" s="4">
        <v>0</v>
      </c>
      <c r="F7" s="4">
        <v>0</v>
      </c>
      <c r="G7" s="4">
        <v>0</v>
      </c>
      <c r="H7" s="4">
        <v>0</v>
      </c>
      <c r="I7" s="4">
        <v>0</v>
      </c>
      <c r="J7" s="4">
        <v>0</v>
      </c>
      <c r="K7" s="4">
        <v>0</v>
      </c>
      <c r="L7" s="4">
        <v>0</v>
      </c>
      <c r="M7" s="6">
        <f>(C7+D7+E7+F7+G7+H7+I7+J7+K7)-(L7)</f>
        <v>160081</v>
      </c>
    </row>
    <row r="8" spans="1:13" x14ac:dyDescent="0.25">
      <c r="A8" t="s">
        <v>476</v>
      </c>
      <c r="B8" s="7">
        <v>12</v>
      </c>
      <c r="C8" s="4">
        <v>155992</v>
      </c>
      <c r="D8" s="4">
        <v>0</v>
      </c>
      <c r="E8" s="4">
        <v>0</v>
      </c>
      <c r="F8" s="4">
        <v>0</v>
      </c>
      <c r="G8" s="4">
        <v>0</v>
      </c>
      <c r="H8" s="4">
        <v>0</v>
      </c>
      <c r="I8" s="4">
        <v>0</v>
      </c>
      <c r="J8" s="4">
        <v>0</v>
      </c>
      <c r="K8" s="4">
        <v>0</v>
      </c>
      <c r="L8" s="4">
        <v>0</v>
      </c>
      <c r="M8" s="6">
        <f t="shared" ref="M8:M38" si="0">(K8+J8+I8+H8+G8+F8+E8+D8+C8)-(L8)</f>
        <v>155992</v>
      </c>
    </row>
    <row r="9" spans="1:13" x14ac:dyDescent="0.25">
      <c r="A9" t="s">
        <v>477</v>
      </c>
      <c r="B9" s="7">
        <v>12</v>
      </c>
      <c r="C9" s="4">
        <v>108022</v>
      </c>
      <c r="D9" s="4">
        <v>0</v>
      </c>
      <c r="E9" s="4">
        <v>0</v>
      </c>
      <c r="F9" s="4">
        <v>0</v>
      </c>
      <c r="G9" s="4">
        <v>0</v>
      </c>
      <c r="H9" s="4">
        <v>0</v>
      </c>
      <c r="I9" s="4">
        <v>0</v>
      </c>
      <c r="J9" s="4">
        <v>0</v>
      </c>
      <c r="K9" s="4">
        <v>0</v>
      </c>
      <c r="L9" s="4">
        <v>0</v>
      </c>
      <c r="M9" s="6">
        <f t="shared" si="0"/>
        <v>108022</v>
      </c>
    </row>
    <row r="10" spans="1:13" x14ac:dyDescent="0.25">
      <c r="A10" t="s">
        <v>478</v>
      </c>
      <c r="B10" s="7">
        <v>80</v>
      </c>
      <c r="C10" s="4">
        <v>291837</v>
      </c>
      <c r="D10" s="4">
        <v>0</v>
      </c>
      <c r="E10" s="4">
        <v>10568</v>
      </c>
      <c r="F10" s="4">
        <v>0</v>
      </c>
      <c r="G10" s="4">
        <v>0</v>
      </c>
      <c r="H10" s="4">
        <v>0</v>
      </c>
      <c r="I10" s="4">
        <v>0</v>
      </c>
      <c r="J10" s="4">
        <v>68547</v>
      </c>
      <c r="K10" s="4">
        <v>0</v>
      </c>
      <c r="L10" s="4">
        <v>2317</v>
      </c>
      <c r="M10" s="6">
        <f t="shared" si="0"/>
        <v>368635</v>
      </c>
    </row>
    <row r="11" spans="1:13" x14ac:dyDescent="0.25">
      <c r="A11" t="s">
        <v>479</v>
      </c>
      <c r="B11" s="7">
        <v>160.11000000000001</v>
      </c>
      <c r="C11" s="4">
        <v>583003</v>
      </c>
      <c r="D11" s="4">
        <v>0</v>
      </c>
      <c r="E11" s="4">
        <v>6185</v>
      </c>
      <c r="F11" s="4">
        <v>0</v>
      </c>
      <c r="G11" s="4">
        <v>0</v>
      </c>
      <c r="H11" s="4">
        <v>0</v>
      </c>
      <c r="I11" s="4">
        <v>0</v>
      </c>
      <c r="J11" s="4">
        <v>86973</v>
      </c>
      <c r="K11" s="4">
        <v>0</v>
      </c>
      <c r="L11" s="4">
        <v>0</v>
      </c>
      <c r="M11" s="6">
        <f t="shared" si="0"/>
        <v>676161</v>
      </c>
    </row>
    <row r="12" spans="1:13" x14ac:dyDescent="0.25">
      <c r="A12" t="s">
        <v>480</v>
      </c>
      <c r="B12" s="7">
        <v>854.12</v>
      </c>
      <c r="C12" s="4">
        <v>3076467</v>
      </c>
      <c r="D12" s="4">
        <v>0</v>
      </c>
      <c r="E12" s="4">
        <v>14104</v>
      </c>
      <c r="F12" s="4">
        <v>0</v>
      </c>
      <c r="G12" s="4">
        <v>0</v>
      </c>
      <c r="H12" s="4">
        <v>0</v>
      </c>
      <c r="I12" s="4">
        <v>0</v>
      </c>
      <c r="J12" s="4">
        <v>413954</v>
      </c>
      <c r="K12" s="4">
        <v>0</v>
      </c>
      <c r="L12" s="4">
        <v>1430</v>
      </c>
      <c r="M12" s="6">
        <f t="shared" si="0"/>
        <v>3503095</v>
      </c>
    </row>
    <row r="13" spans="1:13" x14ac:dyDescent="0.25">
      <c r="A13" t="s">
        <v>481</v>
      </c>
      <c r="B13" s="7">
        <v>71.06</v>
      </c>
      <c r="C13" s="4">
        <v>257867</v>
      </c>
      <c r="D13" s="4">
        <v>0</v>
      </c>
      <c r="E13" s="4">
        <v>674</v>
      </c>
      <c r="F13" s="4">
        <v>0</v>
      </c>
      <c r="G13" s="4">
        <v>0</v>
      </c>
      <c r="H13" s="4">
        <v>0</v>
      </c>
      <c r="I13" s="4">
        <v>0</v>
      </c>
      <c r="J13" s="4">
        <v>27653</v>
      </c>
      <c r="K13" s="4">
        <v>0</v>
      </c>
      <c r="L13" s="4">
        <v>0</v>
      </c>
      <c r="M13" s="6">
        <f t="shared" si="0"/>
        <v>286194</v>
      </c>
    </row>
    <row r="14" spans="1:13" x14ac:dyDescent="0.25">
      <c r="A14" t="s">
        <v>482</v>
      </c>
      <c r="B14" s="7">
        <v>12</v>
      </c>
      <c r="C14" s="4">
        <v>43534</v>
      </c>
      <c r="D14" s="4">
        <v>0</v>
      </c>
      <c r="E14" s="4">
        <v>0</v>
      </c>
      <c r="F14" s="4">
        <v>0</v>
      </c>
      <c r="G14" s="4">
        <v>0</v>
      </c>
      <c r="H14" s="4">
        <v>0</v>
      </c>
      <c r="I14" s="4">
        <v>0</v>
      </c>
      <c r="J14" s="4">
        <v>3742</v>
      </c>
      <c r="K14" s="4">
        <v>0</v>
      </c>
      <c r="L14" s="4">
        <v>0</v>
      </c>
      <c r="M14" s="6">
        <f t="shared" si="0"/>
        <v>47276</v>
      </c>
    </row>
    <row r="15" spans="1:13" x14ac:dyDescent="0.25">
      <c r="A15" t="s">
        <v>483</v>
      </c>
      <c r="B15" s="7">
        <v>12</v>
      </c>
      <c r="C15" s="4">
        <v>43534</v>
      </c>
      <c r="D15" s="4">
        <v>0</v>
      </c>
      <c r="E15" s="4">
        <v>0</v>
      </c>
      <c r="F15" s="4">
        <v>0</v>
      </c>
      <c r="G15" s="4">
        <v>0</v>
      </c>
      <c r="H15" s="4">
        <v>0</v>
      </c>
      <c r="I15" s="4">
        <v>0</v>
      </c>
      <c r="J15" s="4">
        <v>5737</v>
      </c>
      <c r="K15" s="4">
        <v>0</v>
      </c>
      <c r="L15" s="4">
        <v>186</v>
      </c>
      <c r="M15" s="6">
        <f t="shared" si="0"/>
        <v>49085</v>
      </c>
    </row>
    <row r="16" spans="1:13" x14ac:dyDescent="0.25">
      <c r="A16" t="s">
        <v>484</v>
      </c>
      <c r="B16" s="7">
        <v>12</v>
      </c>
      <c r="C16" s="4">
        <v>43534</v>
      </c>
      <c r="D16" s="4">
        <v>0</v>
      </c>
      <c r="E16" s="4">
        <v>0</v>
      </c>
      <c r="F16" s="4">
        <v>0</v>
      </c>
      <c r="G16" s="4">
        <v>0</v>
      </c>
      <c r="H16" s="4">
        <v>0</v>
      </c>
      <c r="I16" s="4">
        <v>0</v>
      </c>
      <c r="J16" s="4">
        <v>5669</v>
      </c>
      <c r="K16" s="4">
        <v>0</v>
      </c>
      <c r="L16" s="4">
        <v>0</v>
      </c>
      <c r="M16" s="6">
        <f t="shared" si="0"/>
        <v>49203</v>
      </c>
    </row>
    <row r="17" spans="1:13" x14ac:dyDescent="0.25">
      <c r="A17" t="s">
        <v>485</v>
      </c>
      <c r="B17" s="7">
        <v>20</v>
      </c>
      <c r="C17" s="4">
        <v>72557</v>
      </c>
      <c r="D17" s="4">
        <v>0</v>
      </c>
      <c r="E17" s="4">
        <v>0</v>
      </c>
      <c r="F17" s="4">
        <v>0</v>
      </c>
      <c r="G17" s="4">
        <v>0</v>
      </c>
      <c r="H17" s="4">
        <v>0</v>
      </c>
      <c r="I17" s="4">
        <v>0</v>
      </c>
      <c r="J17" s="4">
        <v>7370</v>
      </c>
      <c r="K17" s="4">
        <v>0</v>
      </c>
      <c r="L17" s="4">
        <v>0</v>
      </c>
      <c r="M17" s="6">
        <f t="shared" si="0"/>
        <v>79927</v>
      </c>
    </row>
    <row r="18" spans="1:13" x14ac:dyDescent="0.25">
      <c r="A18" t="s">
        <v>486</v>
      </c>
      <c r="B18" s="7">
        <v>12</v>
      </c>
      <c r="C18" s="4">
        <v>41779</v>
      </c>
      <c r="D18" s="4">
        <v>0</v>
      </c>
      <c r="E18" s="4">
        <v>0</v>
      </c>
      <c r="F18" s="4">
        <v>0</v>
      </c>
      <c r="G18" s="4">
        <v>0</v>
      </c>
      <c r="H18" s="4">
        <v>0</v>
      </c>
      <c r="I18" s="4">
        <v>0</v>
      </c>
      <c r="J18" s="4">
        <v>4950</v>
      </c>
      <c r="K18" s="4">
        <v>0</v>
      </c>
      <c r="L18" s="4">
        <v>0</v>
      </c>
      <c r="M18" s="6">
        <f t="shared" si="0"/>
        <v>46729</v>
      </c>
    </row>
    <row r="19" spans="1:13" x14ac:dyDescent="0.25">
      <c r="A19" t="s">
        <v>637</v>
      </c>
      <c r="B19" s="7">
        <v>0.25</v>
      </c>
      <c r="C19" s="4">
        <v>870</v>
      </c>
      <c r="D19" s="4">
        <v>0</v>
      </c>
      <c r="E19" s="4">
        <v>0</v>
      </c>
      <c r="F19" s="4">
        <v>0</v>
      </c>
      <c r="G19" s="4">
        <v>0</v>
      </c>
      <c r="H19" s="4">
        <v>0</v>
      </c>
      <c r="I19" s="4">
        <v>0</v>
      </c>
      <c r="J19" s="4">
        <v>0</v>
      </c>
      <c r="K19" s="4">
        <v>0</v>
      </c>
      <c r="L19" s="4">
        <v>0</v>
      </c>
      <c r="M19" s="6">
        <f t="shared" si="0"/>
        <v>870</v>
      </c>
    </row>
    <row r="20" spans="1:13" x14ac:dyDescent="0.25">
      <c r="A20" t="s">
        <v>487</v>
      </c>
      <c r="B20" s="7">
        <v>15.04</v>
      </c>
      <c r="C20" s="4">
        <v>52993</v>
      </c>
      <c r="D20" s="4">
        <v>0</v>
      </c>
      <c r="E20" s="4">
        <v>0</v>
      </c>
      <c r="F20" s="4">
        <v>0</v>
      </c>
      <c r="G20" s="4">
        <v>0</v>
      </c>
      <c r="H20" s="4">
        <v>0</v>
      </c>
      <c r="I20" s="4">
        <v>0</v>
      </c>
      <c r="J20" s="4">
        <v>8110</v>
      </c>
      <c r="K20" s="4">
        <v>0</v>
      </c>
      <c r="L20" s="4">
        <v>6587</v>
      </c>
      <c r="M20" s="6">
        <f t="shared" si="0"/>
        <v>54516</v>
      </c>
    </row>
    <row r="21" spans="1:13" x14ac:dyDescent="0.25">
      <c r="A21" t="s">
        <v>488</v>
      </c>
      <c r="B21" s="7">
        <v>12</v>
      </c>
      <c r="C21" s="4">
        <v>41779</v>
      </c>
      <c r="D21" s="4">
        <v>0</v>
      </c>
      <c r="E21" s="4">
        <v>0</v>
      </c>
      <c r="F21" s="4">
        <v>0</v>
      </c>
      <c r="G21" s="4">
        <v>0</v>
      </c>
      <c r="H21" s="4">
        <v>0</v>
      </c>
      <c r="I21" s="4">
        <v>0</v>
      </c>
      <c r="J21" s="4">
        <v>5148</v>
      </c>
      <c r="K21" s="4">
        <v>0</v>
      </c>
      <c r="L21" s="4">
        <v>0</v>
      </c>
      <c r="M21" s="6">
        <f t="shared" si="0"/>
        <v>46927</v>
      </c>
    </row>
    <row r="22" spans="1:13" x14ac:dyDescent="0.25">
      <c r="A22" t="s">
        <v>489</v>
      </c>
      <c r="B22" s="7">
        <v>12</v>
      </c>
      <c r="C22" s="4">
        <v>41779</v>
      </c>
      <c r="D22" s="4">
        <v>0</v>
      </c>
      <c r="E22" s="4">
        <v>0</v>
      </c>
      <c r="F22" s="4">
        <v>0</v>
      </c>
      <c r="G22" s="4">
        <v>0</v>
      </c>
      <c r="H22" s="4">
        <v>0</v>
      </c>
      <c r="I22" s="4">
        <v>0</v>
      </c>
      <c r="J22" s="4">
        <v>7750</v>
      </c>
      <c r="K22" s="4">
        <v>0</v>
      </c>
      <c r="L22" s="4">
        <v>0</v>
      </c>
      <c r="M22" s="6">
        <f t="shared" si="0"/>
        <v>49529</v>
      </c>
    </row>
    <row r="23" spans="1:13" x14ac:dyDescent="0.25">
      <c r="A23" t="s">
        <v>490</v>
      </c>
      <c r="B23" s="7">
        <v>35.96</v>
      </c>
      <c r="C23" s="4">
        <v>125070</v>
      </c>
      <c r="D23" s="4">
        <v>0</v>
      </c>
      <c r="E23" s="4">
        <v>0</v>
      </c>
      <c r="F23" s="4">
        <v>0</v>
      </c>
      <c r="G23" s="4">
        <v>0</v>
      </c>
      <c r="H23" s="4">
        <v>0</v>
      </c>
      <c r="I23" s="4">
        <v>0</v>
      </c>
      <c r="J23" s="4">
        <v>23240</v>
      </c>
      <c r="K23" s="4">
        <v>0</v>
      </c>
      <c r="L23" s="4">
        <v>0</v>
      </c>
      <c r="M23" s="6">
        <f t="shared" si="0"/>
        <v>148310</v>
      </c>
    </row>
    <row r="24" spans="1:13" x14ac:dyDescent="0.25">
      <c r="A24" t="s">
        <v>491</v>
      </c>
      <c r="B24" s="7">
        <v>72</v>
      </c>
      <c r="C24" s="4">
        <v>250675</v>
      </c>
      <c r="D24" s="4">
        <v>0</v>
      </c>
      <c r="E24" s="4">
        <v>0</v>
      </c>
      <c r="F24" s="4">
        <v>0</v>
      </c>
      <c r="G24" s="4">
        <v>0</v>
      </c>
      <c r="H24" s="4">
        <v>0</v>
      </c>
      <c r="I24" s="4">
        <v>0</v>
      </c>
      <c r="J24" s="4">
        <v>30499</v>
      </c>
      <c r="K24" s="4">
        <v>0</v>
      </c>
      <c r="L24" s="4">
        <v>200</v>
      </c>
      <c r="M24" s="6">
        <f t="shared" si="0"/>
        <v>280974</v>
      </c>
    </row>
    <row r="25" spans="1:13" x14ac:dyDescent="0.25">
      <c r="A25" t="s">
        <v>492</v>
      </c>
      <c r="B25" s="7">
        <v>12</v>
      </c>
      <c r="C25" s="4">
        <v>41779</v>
      </c>
      <c r="D25" s="4">
        <v>0</v>
      </c>
      <c r="E25" s="4">
        <v>0</v>
      </c>
      <c r="F25" s="4">
        <v>0</v>
      </c>
      <c r="G25" s="4">
        <v>0</v>
      </c>
      <c r="H25" s="4">
        <v>0</v>
      </c>
      <c r="I25" s="4">
        <v>0</v>
      </c>
      <c r="J25" s="4">
        <v>3482</v>
      </c>
      <c r="K25" s="4">
        <v>0</v>
      </c>
      <c r="L25" s="4">
        <v>0</v>
      </c>
      <c r="M25" s="6">
        <f t="shared" si="0"/>
        <v>45261</v>
      </c>
    </row>
    <row r="26" spans="1:13" x14ac:dyDescent="0.25">
      <c r="A26" t="s">
        <v>493</v>
      </c>
      <c r="B26" s="7">
        <v>12829.5</v>
      </c>
      <c r="C26" s="4">
        <v>24992394</v>
      </c>
      <c r="D26" s="4">
        <v>0</v>
      </c>
      <c r="E26" s="4">
        <v>15350</v>
      </c>
      <c r="F26" s="4">
        <v>0</v>
      </c>
      <c r="G26" s="4">
        <v>0</v>
      </c>
      <c r="H26" s="4">
        <v>2064180</v>
      </c>
      <c r="I26" s="4">
        <v>0</v>
      </c>
      <c r="J26" s="4">
        <v>2419689</v>
      </c>
      <c r="K26" s="4">
        <v>0</v>
      </c>
      <c r="L26" s="4">
        <v>2082</v>
      </c>
      <c r="M26" s="6">
        <f t="shared" si="0"/>
        <v>29489531</v>
      </c>
    </row>
    <row r="27" spans="1:13" x14ac:dyDescent="0.25">
      <c r="A27" t="s">
        <v>494</v>
      </c>
      <c r="B27" s="7">
        <v>186.5</v>
      </c>
      <c r="C27" s="4">
        <v>366959</v>
      </c>
      <c r="D27" s="4">
        <v>0</v>
      </c>
      <c r="E27" s="4">
        <v>3025</v>
      </c>
      <c r="F27" s="4">
        <v>0</v>
      </c>
      <c r="G27" s="4">
        <v>0</v>
      </c>
      <c r="H27" s="4">
        <v>100967</v>
      </c>
      <c r="I27" s="4">
        <v>0</v>
      </c>
      <c r="J27" s="4">
        <v>49587</v>
      </c>
      <c r="K27" s="4">
        <v>0</v>
      </c>
      <c r="L27" s="4">
        <v>0</v>
      </c>
      <c r="M27" s="6">
        <f t="shared" si="0"/>
        <v>520538</v>
      </c>
    </row>
    <row r="28" spans="1:13" x14ac:dyDescent="0.25">
      <c r="A28" t="s">
        <v>495</v>
      </c>
      <c r="B28" s="7">
        <v>14</v>
      </c>
      <c r="C28" s="4">
        <v>27182</v>
      </c>
      <c r="D28" s="4">
        <v>0</v>
      </c>
      <c r="E28" s="4">
        <v>0</v>
      </c>
      <c r="F28" s="4">
        <v>0</v>
      </c>
      <c r="G28" s="4">
        <v>0</v>
      </c>
      <c r="H28" s="4">
        <v>3175</v>
      </c>
      <c r="I28" s="4">
        <v>0</v>
      </c>
      <c r="J28" s="4">
        <v>2670</v>
      </c>
      <c r="K28" s="4">
        <v>0</v>
      </c>
      <c r="L28" s="4">
        <v>0</v>
      </c>
      <c r="M28" s="6">
        <f t="shared" si="0"/>
        <v>33027</v>
      </c>
    </row>
    <row r="29" spans="1:13" x14ac:dyDescent="0.25">
      <c r="A29" t="s">
        <v>496</v>
      </c>
      <c r="B29" s="7">
        <v>12</v>
      </c>
      <c r="C29" s="4">
        <v>23299</v>
      </c>
      <c r="D29" s="4">
        <v>0</v>
      </c>
      <c r="E29" s="4">
        <v>0</v>
      </c>
      <c r="F29" s="4">
        <v>0</v>
      </c>
      <c r="G29" s="4">
        <v>0</v>
      </c>
      <c r="H29" s="4">
        <v>4853</v>
      </c>
      <c r="I29" s="4">
        <v>0</v>
      </c>
      <c r="J29" s="4">
        <v>2470</v>
      </c>
      <c r="K29" s="4">
        <v>0</v>
      </c>
      <c r="L29" s="4">
        <v>0</v>
      </c>
      <c r="M29" s="6">
        <f t="shared" si="0"/>
        <v>30622</v>
      </c>
    </row>
    <row r="30" spans="1:13" x14ac:dyDescent="0.25">
      <c r="A30" t="s">
        <v>497</v>
      </c>
      <c r="B30" s="7">
        <v>365.49</v>
      </c>
      <c r="C30" s="4">
        <v>719537</v>
      </c>
      <c r="D30" s="4">
        <v>0</v>
      </c>
      <c r="E30" s="4">
        <v>567</v>
      </c>
      <c r="F30" s="4">
        <v>0</v>
      </c>
      <c r="G30" s="4">
        <v>0</v>
      </c>
      <c r="H30" s="4">
        <v>69461</v>
      </c>
      <c r="I30" s="4">
        <v>0</v>
      </c>
      <c r="J30" s="4">
        <v>81352</v>
      </c>
      <c r="K30" s="4">
        <v>0</v>
      </c>
      <c r="L30" s="4">
        <v>0</v>
      </c>
      <c r="M30" s="6">
        <f t="shared" si="0"/>
        <v>870917</v>
      </c>
    </row>
    <row r="31" spans="1:13" x14ac:dyDescent="0.25">
      <c r="A31" t="s">
        <v>498</v>
      </c>
      <c r="B31" s="7">
        <v>24</v>
      </c>
      <c r="C31" s="4">
        <v>46598</v>
      </c>
      <c r="D31" s="4">
        <v>0</v>
      </c>
      <c r="E31" s="4">
        <v>0</v>
      </c>
      <c r="F31" s="4">
        <v>0</v>
      </c>
      <c r="G31" s="4">
        <v>0</v>
      </c>
      <c r="H31" s="4">
        <v>8668</v>
      </c>
      <c r="I31" s="4">
        <v>0</v>
      </c>
      <c r="J31" s="4">
        <v>6358</v>
      </c>
      <c r="K31" s="4">
        <v>0</v>
      </c>
      <c r="L31" s="4">
        <v>0</v>
      </c>
      <c r="M31" s="6">
        <f t="shared" si="0"/>
        <v>61624</v>
      </c>
    </row>
    <row r="32" spans="1:13" x14ac:dyDescent="0.25">
      <c r="A32" t="s">
        <v>499</v>
      </c>
      <c r="B32" s="7">
        <v>12.5</v>
      </c>
      <c r="C32" s="4">
        <v>22296</v>
      </c>
      <c r="D32" s="4">
        <v>0</v>
      </c>
      <c r="E32" s="4">
        <v>880</v>
      </c>
      <c r="F32" s="4">
        <v>0</v>
      </c>
      <c r="G32" s="4">
        <v>0</v>
      </c>
      <c r="H32" s="4">
        <v>4571</v>
      </c>
      <c r="I32" s="4">
        <v>0</v>
      </c>
      <c r="J32" s="4">
        <v>2356</v>
      </c>
      <c r="K32" s="4">
        <v>0</v>
      </c>
      <c r="L32" s="4">
        <v>0</v>
      </c>
      <c r="M32" s="6">
        <f t="shared" si="0"/>
        <v>30103</v>
      </c>
    </row>
    <row r="33" spans="1:13" x14ac:dyDescent="0.25">
      <c r="A33" t="s">
        <v>500</v>
      </c>
      <c r="B33" s="7">
        <v>1532.2</v>
      </c>
      <c r="C33" s="4">
        <v>2791170</v>
      </c>
      <c r="D33" s="4">
        <v>0</v>
      </c>
      <c r="E33" s="4">
        <v>5592</v>
      </c>
      <c r="F33" s="4">
        <v>0</v>
      </c>
      <c r="G33" s="4">
        <v>0</v>
      </c>
      <c r="H33" s="4">
        <v>282232</v>
      </c>
      <c r="I33" s="4">
        <v>0</v>
      </c>
      <c r="J33" s="4">
        <v>261434</v>
      </c>
      <c r="K33" s="4">
        <v>0</v>
      </c>
      <c r="L33" s="4">
        <v>813</v>
      </c>
      <c r="M33" s="6">
        <f t="shared" si="0"/>
        <v>3339615</v>
      </c>
    </row>
    <row r="34" spans="1:13" x14ac:dyDescent="0.25">
      <c r="A34" t="s">
        <v>501</v>
      </c>
      <c r="B34" s="7">
        <v>341.6</v>
      </c>
      <c r="C34" s="4">
        <v>613113</v>
      </c>
      <c r="D34" s="4">
        <v>0</v>
      </c>
      <c r="E34" s="4">
        <v>777</v>
      </c>
      <c r="F34" s="4">
        <v>0</v>
      </c>
      <c r="G34" s="4">
        <v>0</v>
      </c>
      <c r="H34" s="4">
        <v>26991</v>
      </c>
      <c r="I34" s="4">
        <v>0</v>
      </c>
      <c r="J34" s="4">
        <v>52711</v>
      </c>
      <c r="K34" s="4">
        <v>0</v>
      </c>
      <c r="L34" s="4">
        <v>7</v>
      </c>
      <c r="M34" s="6">
        <f t="shared" si="0"/>
        <v>693585</v>
      </c>
    </row>
    <row r="35" spans="1:13" x14ac:dyDescent="0.25">
      <c r="A35" t="s">
        <v>502</v>
      </c>
      <c r="B35" s="7">
        <v>12</v>
      </c>
      <c r="C35" s="4">
        <v>20220</v>
      </c>
      <c r="D35" s="4">
        <v>0</v>
      </c>
      <c r="E35" s="4">
        <v>0</v>
      </c>
      <c r="F35" s="4">
        <v>0</v>
      </c>
      <c r="G35" s="4">
        <v>0</v>
      </c>
      <c r="H35" s="4">
        <v>3048</v>
      </c>
      <c r="I35" s="4">
        <v>0</v>
      </c>
      <c r="J35" s="4">
        <v>1978</v>
      </c>
      <c r="K35" s="4">
        <v>0</v>
      </c>
      <c r="L35" s="4">
        <v>0</v>
      </c>
      <c r="M35" s="6">
        <f t="shared" si="0"/>
        <v>25246</v>
      </c>
    </row>
    <row r="36" spans="1:13" x14ac:dyDescent="0.25">
      <c r="A36" t="s">
        <v>503</v>
      </c>
      <c r="B36" s="7">
        <v>6657.49</v>
      </c>
      <c r="C36" s="4">
        <v>11268088</v>
      </c>
      <c r="D36" s="4">
        <v>0</v>
      </c>
      <c r="E36" s="4">
        <v>14262</v>
      </c>
      <c r="F36" s="4">
        <v>0</v>
      </c>
      <c r="G36" s="4">
        <v>0</v>
      </c>
      <c r="H36" s="4">
        <v>360813</v>
      </c>
      <c r="I36" s="4">
        <v>0</v>
      </c>
      <c r="J36" s="4">
        <v>1004614</v>
      </c>
      <c r="K36" s="4">
        <v>0</v>
      </c>
      <c r="L36" s="4">
        <v>337</v>
      </c>
      <c r="M36" s="6">
        <f t="shared" si="0"/>
        <v>12647440</v>
      </c>
    </row>
    <row r="37" spans="1:13" x14ac:dyDescent="0.25">
      <c r="A37" t="s">
        <v>504</v>
      </c>
      <c r="B37" s="7">
        <v>119.45</v>
      </c>
      <c r="C37" s="4">
        <v>193235</v>
      </c>
      <c r="D37" s="4">
        <v>0</v>
      </c>
      <c r="E37" s="4">
        <v>94</v>
      </c>
      <c r="F37" s="4">
        <v>0</v>
      </c>
      <c r="G37" s="4">
        <v>0</v>
      </c>
      <c r="H37" s="4">
        <v>14625</v>
      </c>
      <c r="I37" s="4">
        <v>0</v>
      </c>
      <c r="J37" s="4">
        <v>17764</v>
      </c>
      <c r="K37" s="4">
        <v>0</v>
      </c>
      <c r="L37" s="4">
        <v>0</v>
      </c>
      <c r="M37" s="6">
        <f t="shared" si="0"/>
        <v>225718</v>
      </c>
    </row>
    <row r="38" spans="1:13" x14ac:dyDescent="0.25">
      <c r="A38" t="s">
        <v>505</v>
      </c>
      <c r="B38" s="7">
        <v>2128.58</v>
      </c>
      <c r="C38" s="4">
        <v>3386452</v>
      </c>
      <c r="D38" s="4">
        <v>0</v>
      </c>
      <c r="E38" s="4">
        <v>2353</v>
      </c>
      <c r="F38" s="4">
        <v>0</v>
      </c>
      <c r="G38" s="4">
        <v>0</v>
      </c>
      <c r="H38" s="4">
        <v>162539</v>
      </c>
      <c r="I38" s="4">
        <v>0</v>
      </c>
      <c r="J38" s="4">
        <v>300744</v>
      </c>
      <c r="K38" s="4">
        <v>0</v>
      </c>
      <c r="L38" s="4">
        <v>827</v>
      </c>
      <c r="M38" s="6">
        <f t="shared" si="0"/>
        <v>3851261</v>
      </c>
    </row>
    <row r="39" spans="1:13" x14ac:dyDescent="0.25">
      <c r="A39" s="2" t="s">
        <v>472</v>
      </c>
      <c r="B39" s="8">
        <f t="shared" ref="B39:M39" si="1">SUM(B7:B38)</f>
        <v>25663.85</v>
      </c>
      <c r="C39" s="6">
        <f t="shared" si="1"/>
        <v>49903695</v>
      </c>
      <c r="D39" s="6">
        <f t="shared" si="1"/>
        <v>0</v>
      </c>
      <c r="E39" s="6">
        <f t="shared" si="1"/>
        <v>74431</v>
      </c>
      <c r="F39" s="6">
        <f t="shared" si="1"/>
        <v>0</v>
      </c>
      <c r="G39" s="6">
        <f t="shared" si="1"/>
        <v>0</v>
      </c>
      <c r="H39" s="6">
        <f t="shared" si="1"/>
        <v>3106123</v>
      </c>
      <c r="I39" s="6">
        <f t="shared" si="1"/>
        <v>0</v>
      </c>
      <c r="J39" s="6">
        <f t="shared" si="1"/>
        <v>4906551</v>
      </c>
      <c r="K39" s="6">
        <f t="shared" si="1"/>
        <v>0</v>
      </c>
      <c r="L39" s="6">
        <f t="shared" si="1"/>
        <v>14786</v>
      </c>
      <c r="M39" s="6">
        <f t="shared" si="1"/>
        <v>57976014</v>
      </c>
    </row>
  </sheetData>
  <pageMargins left="0.75" right="0.75" top="1" bottom="1" header="0.5" footer="0.5"/>
  <pageSetup paperSize="9" scale="0" firstPageNumber="0" fitToWidth="0" fitToHeight="0"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9796B-6AAA-4985-BDEC-3D5CD39B1805}">
  <dimension ref="A1:Q93"/>
  <sheetViews>
    <sheetView zoomScaleNormal="100" workbookViewId="0"/>
  </sheetViews>
  <sheetFormatPr defaultRowHeight="13.2" x14ac:dyDescent="0.25"/>
  <sheetData>
    <row r="1" spans="1:17" ht="17.399999999999999" x14ac:dyDescent="0.3">
      <c r="A1" s="1" t="s">
        <v>704</v>
      </c>
    </row>
    <row r="5" spans="1:17" x14ac:dyDescent="0.25">
      <c r="A5" s="2" t="s">
        <v>705</v>
      </c>
    </row>
    <row r="6" spans="1:17" x14ac:dyDescent="0.25">
      <c r="A6" s="2" t="s">
        <v>467</v>
      </c>
      <c r="B6" s="2" t="s">
        <v>706</v>
      </c>
      <c r="C6" s="2" t="s">
        <v>707</v>
      </c>
      <c r="D6" s="2" t="s">
        <v>708</v>
      </c>
      <c r="E6" s="2" t="s">
        <v>709</v>
      </c>
      <c r="F6" s="2" t="s">
        <v>710</v>
      </c>
      <c r="G6" s="2" t="s">
        <v>711</v>
      </c>
      <c r="H6" s="2" t="s">
        <v>712</v>
      </c>
      <c r="I6" s="2" t="s">
        <v>713</v>
      </c>
      <c r="J6" s="2" t="s">
        <v>714</v>
      </c>
      <c r="K6" s="2" t="s">
        <v>715</v>
      </c>
      <c r="L6" s="2" t="s">
        <v>716</v>
      </c>
      <c r="M6" s="2" t="s">
        <v>717</v>
      </c>
      <c r="N6" s="2" t="s">
        <v>718</v>
      </c>
      <c r="O6" s="2" t="s">
        <v>719</v>
      </c>
      <c r="P6" s="2" t="s">
        <v>720</v>
      </c>
      <c r="Q6" s="2" t="s">
        <v>721</v>
      </c>
    </row>
    <row r="7" spans="1:17" x14ac:dyDescent="0.25">
      <c r="A7" s="2" t="s">
        <v>478</v>
      </c>
      <c r="B7">
        <v>11555</v>
      </c>
      <c r="C7">
        <v>65423</v>
      </c>
      <c r="D7">
        <v>144567</v>
      </c>
      <c r="E7">
        <v>107565</v>
      </c>
      <c r="F7">
        <v>73019</v>
      </c>
      <c r="G7">
        <v>0</v>
      </c>
      <c r="H7">
        <v>61541</v>
      </c>
      <c r="I7">
        <v>0</v>
      </c>
      <c r="J7">
        <v>18462</v>
      </c>
      <c r="K7">
        <v>0</v>
      </c>
      <c r="L7">
        <v>0</v>
      </c>
      <c r="M7">
        <v>0</v>
      </c>
      <c r="N7">
        <v>0</v>
      </c>
      <c r="O7">
        <v>0</v>
      </c>
      <c r="P7">
        <v>0</v>
      </c>
      <c r="Q7">
        <v>0</v>
      </c>
    </row>
    <row r="8" spans="1:17" x14ac:dyDescent="0.25">
      <c r="A8" s="2" t="s">
        <v>479</v>
      </c>
      <c r="B8">
        <v>20792</v>
      </c>
      <c r="C8">
        <v>0</v>
      </c>
      <c r="D8">
        <v>213517</v>
      </c>
      <c r="E8">
        <v>142531</v>
      </c>
      <c r="F8">
        <v>55067</v>
      </c>
      <c r="G8">
        <v>0</v>
      </c>
      <c r="H8">
        <v>121627</v>
      </c>
      <c r="I8">
        <v>0</v>
      </c>
      <c r="J8">
        <v>0</v>
      </c>
      <c r="K8">
        <v>0</v>
      </c>
      <c r="L8">
        <v>0</v>
      </c>
      <c r="M8">
        <v>0</v>
      </c>
      <c r="N8">
        <v>0</v>
      </c>
      <c r="O8">
        <v>0</v>
      </c>
      <c r="P8">
        <v>0</v>
      </c>
      <c r="Q8">
        <v>0</v>
      </c>
    </row>
    <row r="9" spans="1:17" x14ac:dyDescent="0.25">
      <c r="A9" s="2" t="s">
        <v>480</v>
      </c>
      <c r="B9">
        <v>112100</v>
      </c>
      <c r="C9">
        <v>0</v>
      </c>
      <c r="D9">
        <v>996595</v>
      </c>
      <c r="E9">
        <v>351258</v>
      </c>
      <c r="F9">
        <v>127537</v>
      </c>
      <c r="G9">
        <v>0</v>
      </c>
      <c r="H9">
        <v>645026</v>
      </c>
      <c r="I9">
        <v>0</v>
      </c>
      <c r="J9">
        <v>0</v>
      </c>
      <c r="K9">
        <v>0</v>
      </c>
      <c r="L9">
        <v>6551</v>
      </c>
      <c r="M9">
        <v>0</v>
      </c>
      <c r="N9">
        <v>0</v>
      </c>
      <c r="O9">
        <v>0</v>
      </c>
      <c r="P9">
        <v>0</v>
      </c>
      <c r="Q9">
        <v>0</v>
      </c>
    </row>
    <row r="10" spans="1:17" x14ac:dyDescent="0.25">
      <c r="A10" s="2" t="s">
        <v>481</v>
      </c>
      <c r="B10">
        <v>8673</v>
      </c>
      <c r="C10">
        <v>0</v>
      </c>
      <c r="D10">
        <v>0</v>
      </c>
      <c r="E10">
        <v>16927</v>
      </c>
      <c r="F10">
        <v>10381</v>
      </c>
      <c r="G10">
        <v>0</v>
      </c>
      <c r="H10">
        <v>54123</v>
      </c>
      <c r="I10">
        <v>0</v>
      </c>
      <c r="J10">
        <v>0</v>
      </c>
      <c r="K10">
        <v>0</v>
      </c>
      <c r="L10">
        <v>0</v>
      </c>
      <c r="M10">
        <v>0</v>
      </c>
      <c r="N10">
        <v>0</v>
      </c>
      <c r="O10">
        <v>0</v>
      </c>
      <c r="P10">
        <v>0</v>
      </c>
      <c r="Q10">
        <v>0</v>
      </c>
    </row>
    <row r="11" spans="1:17" x14ac:dyDescent="0.25">
      <c r="A11" s="2" t="s">
        <v>482</v>
      </c>
      <c r="B11">
        <v>1701</v>
      </c>
      <c r="C11">
        <v>0</v>
      </c>
      <c r="D11">
        <v>2002</v>
      </c>
      <c r="E11">
        <v>0</v>
      </c>
      <c r="F11">
        <v>0</v>
      </c>
      <c r="G11">
        <v>0</v>
      </c>
      <c r="H11">
        <v>2008</v>
      </c>
      <c r="I11">
        <v>0</v>
      </c>
      <c r="J11">
        <v>0</v>
      </c>
      <c r="K11">
        <v>0</v>
      </c>
      <c r="L11">
        <v>0</v>
      </c>
      <c r="M11">
        <v>0</v>
      </c>
      <c r="N11">
        <v>0</v>
      </c>
      <c r="O11">
        <v>0</v>
      </c>
      <c r="P11">
        <v>0</v>
      </c>
      <c r="Q11">
        <v>0</v>
      </c>
    </row>
    <row r="12" spans="1:17" x14ac:dyDescent="0.25">
      <c r="A12" s="2" t="s">
        <v>483</v>
      </c>
      <c r="B12">
        <v>1701</v>
      </c>
      <c r="C12">
        <v>0</v>
      </c>
      <c r="D12">
        <v>15781</v>
      </c>
      <c r="E12">
        <v>10484</v>
      </c>
      <c r="F12">
        <v>0</v>
      </c>
      <c r="G12">
        <v>0</v>
      </c>
      <c r="H12">
        <v>2008</v>
      </c>
      <c r="I12">
        <v>0</v>
      </c>
      <c r="J12">
        <v>0</v>
      </c>
      <c r="K12">
        <v>0</v>
      </c>
      <c r="L12">
        <v>0</v>
      </c>
      <c r="M12">
        <v>0</v>
      </c>
      <c r="N12">
        <v>0</v>
      </c>
      <c r="O12">
        <v>0</v>
      </c>
      <c r="P12">
        <v>0</v>
      </c>
      <c r="Q12">
        <v>0</v>
      </c>
    </row>
    <row r="13" spans="1:17" x14ac:dyDescent="0.25">
      <c r="A13" s="2" t="s">
        <v>484</v>
      </c>
      <c r="B13">
        <v>185</v>
      </c>
      <c r="C13">
        <v>9739</v>
      </c>
      <c r="D13">
        <v>0</v>
      </c>
      <c r="E13">
        <v>16202</v>
      </c>
      <c r="F13">
        <v>0</v>
      </c>
      <c r="G13">
        <v>0</v>
      </c>
      <c r="H13">
        <v>2008</v>
      </c>
      <c r="I13">
        <v>0</v>
      </c>
      <c r="J13">
        <v>0</v>
      </c>
      <c r="K13">
        <v>0</v>
      </c>
      <c r="L13">
        <v>0</v>
      </c>
      <c r="M13">
        <v>0</v>
      </c>
      <c r="N13">
        <v>0</v>
      </c>
      <c r="O13">
        <v>0</v>
      </c>
      <c r="P13">
        <v>0</v>
      </c>
      <c r="Q13">
        <v>0</v>
      </c>
    </row>
    <row r="14" spans="1:17" x14ac:dyDescent="0.25">
      <c r="A14" s="2" t="s">
        <v>485</v>
      </c>
      <c r="B14">
        <v>1824</v>
      </c>
      <c r="C14">
        <v>0</v>
      </c>
      <c r="D14">
        <v>0</v>
      </c>
      <c r="E14">
        <v>17473</v>
      </c>
      <c r="F14">
        <v>0</v>
      </c>
      <c r="G14">
        <v>0</v>
      </c>
      <c r="H14">
        <v>3347</v>
      </c>
      <c r="I14">
        <v>0</v>
      </c>
      <c r="J14">
        <v>0</v>
      </c>
      <c r="K14">
        <v>0</v>
      </c>
      <c r="L14">
        <v>0</v>
      </c>
      <c r="M14">
        <v>0</v>
      </c>
      <c r="N14">
        <v>0</v>
      </c>
      <c r="O14">
        <v>0</v>
      </c>
      <c r="P14">
        <v>0</v>
      </c>
      <c r="Q14">
        <v>0</v>
      </c>
    </row>
    <row r="15" spans="1:17" x14ac:dyDescent="0.25">
      <c r="A15" s="2" t="s">
        <v>486</v>
      </c>
      <c r="B15">
        <v>2018</v>
      </c>
      <c r="C15">
        <v>0</v>
      </c>
      <c r="D15">
        <v>0</v>
      </c>
      <c r="E15">
        <v>10615</v>
      </c>
      <c r="F15">
        <v>5878</v>
      </c>
      <c r="G15">
        <v>0</v>
      </c>
      <c r="H15">
        <v>627</v>
      </c>
      <c r="I15">
        <v>0</v>
      </c>
      <c r="J15">
        <v>0</v>
      </c>
      <c r="K15">
        <v>0</v>
      </c>
      <c r="L15">
        <v>0</v>
      </c>
      <c r="M15">
        <v>0</v>
      </c>
      <c r="N15">
        <v>0</v>
      </c>
      <c r="O15">
        <v>0</v>
      </c>
      <c r="P15">
        <v>0</v>
      </c>
      <c r="Q15">
        <v>0</v>
      </c>
    </row>
    <row r="16" spans="1:17" x14ac:dyDescent="0.25">
      <c r="A16" s="2" t="s">
        <v>487</v>
      </c>
      <c r="B16">
        <v>4028</v>
      </c>
      <c r="C16">
        <v>0</v>
      </c>
      <c r="D16">
        <v>0</v>
      </c>
      <c r="E16">
        <v>10073</v>
      </c>
      <c r="F16">
        <v>8542</v>
      </c>
      <c r="G16">
        <v>0</v>
      </c>
      <c r="H16">
        <v>1243</v>
      </c>
      <c r="I16">
        <v>0</v>
      </c>
      <c r="J16">
        <v>0</v>
      </c>
      <c r="K16">
        <v>0</v>
      </c>
      <c r="L16">
        <v>0</v>
      </c>
      <c r="M16">
        <v>0</v>
      </c>
      <c r="N16">
        <v>0</v>
      </c>
      <c r="O16">
        <v>0</v>
      </c>
      <c r="P16">
        <v>0</v>
      </c>
      <c r="Q16">
        <v>0</v>
      </c>
    </row>
    <row r="17" spans="1:17" x14ac:dyDescent="0.25">
      <c r="A17" s="2" t="s">
        <v>488</v>
      </c>
      <c r="B17">
        <v>2018</v>
      </c>
      <c r="C17">
        <v>0</v>
      </c>
      <c r="D17">
        <v>0</v>
      </c>
      <c r="E17">
        <v>5077</v>
      </c>
      <c r="F17">
        <v>676</v>
      </c>
      <c r="G17">
        <v>0</v>
      </c>
      <c r="H17">
        <v>627</v>
      </c>
      <c r="I17">
        <v>0</v>
      </c>
      <c r="J17">
        <v>0</v>
      </c>
      <c r="K17">
        <v>13117</v>
      </c>
      <c r="L17">
        <v>0</v>
      </c>
      <c r="M17">
        <v>0</v>
      </c>
      <c r="N17">
        <v>0</v>
      </c>
      <c r="O17">
        <v>0</v>
      </c>
      <c r="P17">
        <v>0</v>
      </c>
      <c r="Q17">
        <v>0</v>
      </c>
    </row>
    <row r="18" spans="1:17" x14ac:dyDescent="0.25">
      <c r="A18" s="2" t="s">
        <v>489</v>
      </c>
      <c r="B18">
        <v>2018</v>
      </c>
      <c r="C18">
        <v>9432</v>
      </c>
      <c r="D18">
        <v>0</v>
      </c>
      <c r="E18">
        <v>16615</v>
      </c>
      <c r="F18">
        <v>24042</v>
      </c>
      <c r="G18">
        <v>0</v>
      </c>
      <c r="H18">
        <v>627</v>
      </c>
      <c r="I18">
        <v>0</v>
      </c>
      <c r="J18">
        <v>0</v>
      </c>
      <c r="K18">
        <v>0</v>
      </c>
      <c r="L18">
        <v>0</v>
      </c>
      <c r="M18">
        <v>0</v>
      </c>
      <c r="N18">
        <v>0</v>
      </c>
      <c r="O18">
        <v>0</v>
      </c>
      <c r="P18">
        <v>0</v>
      </c>
      <c r="Q18">
        <v>0</v>
      </c>
    </row>
    <row r="19" spans="1:17" x14ac:dyDescent="0.25">
      <c r="A19" s="2" t="s">
        <v>490</v>
      </c>
      <c r="B19">
        <v>6050</v>
      </c>
      <c r="C19">
        <v>28236</v>
      </c>
      <c r="D19">
        <v>0</v>
      </c>
      <c r="E19">
        <v>49740</v>
      </c>
      <c r="F19">
        <v>52851</v>
      </c>
      <c r="G19">
        <v>0</v>
      </c>
      <c r="H19">
        <v>1876</v>
      </c>
      <c r="I19">
        <v>0</v>
      </c>
      <c r="J19">
        <v>19069</v>
      </c>
      <c r="K19">
        <v>0</v>
      </c>
      <c r="L19">
        <v>0</v>
      </c>
      <c r="M19">
        <v>0</v>
      </c>
      <c r="N19">
        <v>0</v>
      </c>
      <c r="O19">
        <v>0</v>
      </c>
      <c r="P19">
        <v>0</v>
      </c>
      <c r="Q19">
        <v>0</v>
      </c>
    </row>
    <row r="20" spans="1:17" x14ac:dyDescent="0.25">
      <c r="A20" s="2" t="s">
        <v>491</v>
      </c>
      <c r="B20">
        <v>12107</v>
      </c>
      <c r="C20">
        <v>0</v>
      </c>
      <c r="D20">
        <v>0</v>
      </c>
      <c r="E20">
        <v>63426</v>
      </c>
      <c r="F20">
        <v>44666</v>
      </c>
      <c r="G20">
        <v>0</v>
      </c>
      <c r="H20">
        <v>3760</v>
      </c>
      <c r="I20">
        <v>0</v>
      </c>
      <c r="J20">
        <v>0</v>
      </c>
      <c r="K20">
        <v>0</v>
      </c>
      <c r="L20">
        <v>0</v>
      </c>
      <c r="M20">
        <v>0</v>
      </c>
      <c r="N20">
        <v>0</v>
      </c>
      <c r="O20">
        <v>0</v>
      </c>
      <c r="P20">
        <v>0</v>
      </c>
      <c r="Q20">
        <v>0</v>
      </c>
    </row>
    <row r="21" spans="1:17" x14ac:dyDescent="0.25">
      <c r="A21" s="2" t="s">
        <v>493</v>
      </c>
      <c r="B21">
        <v>1136536</v>
      </c>
      <c r="C21">
        <v>0</v>
      </c>
      <c r="D21">
        <v>0</v>
      </c>
      <c r="E21">
        <v>0</v>
      </c>
      <c r="F21">
        <v>0</v>
      </c>
      <c r="G21">
        <v>0</v>
      </c>
      <c r="H21">
        <v>0</v>
      </c>
      <c r="I21">
        <v>465556</v>
      </c>
      <c r="J21">
        <v>0</v>
      </c>
      <c r="K21">
        <v>511</v>
      </c>
      <c r="L21">
        <v>194988</v>
      </c>
      <c r="M21">
        <v>0</v>
      </c>
      <c r="N21">
        <v>936851</v>
      </c>
      <c r="O21">
        <v>0</v>
      </c>
      <c r="P21">
        <v>0</v>
      </c>
      <c r="Q21">
        <v>1352388</v>
      </c>
    </row>
    <row r="22" spans="1:17" x14ac:dyDescent="0.25">
      <c r="A22" s="2" t="s">
        <v>494</v>
      </c>
      <c r="B22">
        <v>17902</v>
      </c>
      <c r="C22">
        <v>0</v>
      </c>
      <c r="D22">
        <v>0</v>
      </c>
      <c r="E22">
        <v>0</v>
      </c>
      <c r="F22">
        <v>0</v>
      </c>
      <c r="G22">
        <v>0</v>
      </c>
      <c r="H22">
        <v>0</v>
      </c>
      <c r="I22">
        <v>6832</v>
      </c>
      <c r="J22">
        <v>0</v>
      </c>
      <c r="K22">
        <v>139</v>
      </c>
      <c r="L22">
        <v>0</v>
      </c>
      <c r="M22">
        <v>0</v>
      </c>
      <c r="N22">
        <v>13757</v>
      </c>
      <c r="O22">
        <v>0</v>
      </c>
      <c r="P22">
        <v>0</v>
      </c>
      <c r="Q22">
        <v>117008</v>
      </c>
    </row>
    <row r="23" spans="1:17" x14ac:dyDescent="0.25">
      <c r="A23" s="2" t="s">
        <v>495</v>
      </c>
      <c r="B23">
        <v>2026</v>
      </c>
      <c r="C23">
        <v>0</v>
      </c>
      <c r="D23">
        <v>0</v>
      </c>
      <c r="E23">
        <v>0</v>
      </c>
      <c r="F23">
        <v>0</v>
      </c>
      <c r="G23">
        <v>0</v>
      </c>
      <c r="H23">
        <v>0</v>
      </c>
      <c r="I23">
        <v>0</v>
      </c>
      <c r="J23">
        <v>0</v>
      </c>
      <c r="K23">
        <v>0</v>
      </c>
      <c r="L23">
        <v>0</v>
      </c>
      <c r="M23">
        <v>0</v>
      </c>
      <c r="N23">
        <v>0</v>
      </c>
      <c r="O23">
        <v>0</v>
      </c>
      <c r="P23">
        <v>0</v>
      </c>
      <c r="Q23">
        <v>1077</v>
      </c>
    </row>
    <row r="24" spans="1:17" x14ac:dyDescent="0.25">
      <c r="A24" s="2" t="s">
        <v>496</v>
      </c>
      <c r="B24">
        <v>1198</v>
      </c>
      <c r="C24">
        <v>0</v>
      </c>
      <c r="D24">
        <v>0</v>
      </c>
      <c r="E24">
        <v>0</v>
      </c>
      <c r="F24">
        <v>0</v>
      </c>
      <c r="G24">
        <v>0</v>
      </c>
      <c r="H24">
        <v>0</v>
      </c>
      <c r="I24">
        <v>0</v>
      </c>
      <c r="J24">
        <v>0</v>
      </c>
      <c r="K24">
        <v>0</v>
      </c>
      <c r="L24">
        <v>0</v>
      </c>
      <c r="M24">
        <v>0</v>
      </c>
      <c r="N24">
        <v>0</v>
      </c>
      <c r="O24">
        <v>0</v>
      </c>
      <c r="P24">
        <v>0</v>
      </c>
      <c r="Q24">
        <v>923</v>
      </c>
    </row>
    <row r="25" spans="1:17" x14ac:dyDescent="0.25">
      <c r="A25" s="2" t="s">
        <v>497</v>
      </c>
      <c r="B25">
        <v>32495</v>
      </c>
      <c r="C25">
        <v>0</v>
      </c>
      <c r="D25">
        <v>0</v>
      </c>
      <c r="E25">
        <v>0</v>
      </c>
      <c r="F25">
        <v>0</v>
      </c>
      <c r="G25">
        <v>0</v>
      </c>
      <c r="H25">
        <v>0</v>
      </c>
      <c r="I25">
        <v>0</v>
      </c>
      <c r="J25">
        <v>0</v>
      </c>
      <c r="K25">
        <v>936</v>
      </c>
      <c r="L25">
        <v>0</v>
      </c>
      <c r="M25">
        <v>0</v>
      </c>
      <c r="N25">
        <v>0</v>
      </c>
      <c r="O25">
        <v>0</v>
      </c>
      <c r="P25">
        <v>0</v>
      </c>
      <c r="Q25">
        <v>130202</v>
      </c>
    </row>
    <row r="26" spans="1:17" x14ac:dyDescent="0.25">
      <c r="A26" s="2" t="s">
        <v>498</v>
      </c>
      <c r="B26">
        <v>2354</v>
      </c>
      <c r="C26">
        <v>0</v>
      </c>
      <c r="D26">
        <v>0</v>
      </c>
      <c r="E26">
        <v>0</v>
      </c>
      <c r="F26">
        <v>0</v>
      </c>
      <c r="G26">
        <v>0</v>
      </c>
      <c r="H26">
        <v>0</v>
      </c>
      <c r="I26">
        <v>0</v>
      </c>
      <c r="J26">
        <v>0</v>
      </c>
      <c r="K26">
        <v>0</v>
      </c>
      <c r="L26">
        <v>0</v>
      </c>
      <c r="M26">
        <v>0</v>
      </c>
      <c r="N26">
        <v>0</v>
      </c>
      <c r="O26">
        <v>0</v>
      </c>
      <c r="P26">
        <v>0</v>
      </c>
      <c r="Q26">
        <v>19922</v>
      </c>
    </row>
    <row r="27" spans="1:17" x14ac:dyDescent="0.25">
      <c r="A27" s="2" t="s">
        <v>499</v>
      </c>
      <c r="B27">
        <v>134</v>
      </c>
      <c r="C27">
        <v>0</v>
      </c>
      <c r="D27">
        <v>0</v>
      </c>
      <c r="E27">
        <v>0</v>
      </c>
      <c r="F27">
        <v>0</v>
      </c>
      <c r="G27">
        <v>0</v>
      </c>
      <c r="H27">
        <v>0</v>
      </c>
      <c r="I27">
        <v>0</v>
      </c>
      <c r="J27">
        <v>0</v>
      </c>
      <c r="K27">
        <v>0</v>
      </c>
      <c r="L27">
        <v>0</v>
      </c>
      <c r="M27">
        <v>0</v>
      </c>
      <c r="N27">
        <v>0</v>
      </c>
      <c r="O27">
        <v>0</v>
      </c>
      <c r="P27">
        <v>0</v>
      </c>
      <c r="Q27">
        <v>0</v>
      </c>
    </row>
    <row r="28" spans="1:17" x14ac:dyDescent="0.25">
      <c r="A28" s="2" t="s">
        <v>500</v>
      </c>
      <c r="B28">
        <v>109725</v>
      </c>
      <c r="C28">
        <v>0</v>
      </c>
      <c r="D28">
        <v>0</v>
      </c>
      <c r="E28">
        <v>0</v>
      </c>
      <c r="F28">
        <v>0</v>
      </c>
      <c r="G28">
        <v>0</v>
      </c>
      <c r="H28">
        <v>0</v>
      </c>
      <c r="I28">
        <v>0</v>
      </c>
      <c r="J28">
        <v>0</v>
      </c>
      <c r="K28">
        <v>587</v>
      </c>
      <c r="L28">
        <v>51442</v>
      </c>
      <c r="M28">
        <v>0</v>
      </c>
      <c r="N28">
        <v>0</v>
      </c>
      <c r="O28">
        <v>0</v>
      </c>
      <c r="P28">
        <v>0</v>
      </c>
      <c r="Q28">
        <v>0</v>
      </c>
    </row>
    <row r="29" spans="1:17" x14ac:dyDescent="0.25">
      <c r="A29" s="2" t="s">
        <v>501</v>
      </c>
      <c r="B29">
        <v>20789</v>
      </c>
      <c r="C29">
        <v>0</v>
      </c>
      <c r="D29">
        <v>0</v>
      </c>
      <c r="E29">
        <v>0</v>
      </c>
      <c r="F29">
        <v>0</v>
      </c>
      <c r="G29">
        <v>0</v>
      </c>
      <c r="H29">
        <v>0</v>
      </c>
      <c r="I29">
        <v>19</v>
      </c>
      <c r="J29">
        <v>0</v>
      </c>
      <c r="K29">
        <v>2658</v>
      </c>
      <c r="L29">
        <v>0</v>
      </c>
      <c r="M29">
        <v>0</v>
      </c>
      <c r="N29">
        <v>0</v>
      </c>
      <c r="O29">
        <v>0</v>
      </c>
      <c r="P29">
        <v>0</v>
      </c>
      <c r="Q29">
        <v>0</v>
      </c>
    </row>
    <row r="30" spans="1:17" x14ac:dyDescent="0.25">
      <c r="A30" s="2" t="s">
        <v>502</v>
      </c>
      <c r="B30">
        <v>960</v>
      </c>
      <c r="C30">
        <v>0</v>
      </c>
      <c r="D30">
        <v>0</v>
      </c>
      <c r="E30">
        <v>0</v>
      </c>
      <c r="F30">
        <v>0</v>
      </c>
      <c r="G30">
        <v>0</v>
      </c>
      <c r="H30">
        <v>0</v>
      </c>
      <c r="I30">
        <v>0</v>
      </c>
      <c r="J30">
        <v>0</v>
      </c>
      <c r="K30">
        <v>0</v>
      </c>
      <c r="L30">
        <v>0</v>
      </c>
      <c r="M30">
        <v>0</v>
      </c>
      <c r="N30">
        <v>0</v>
      </c>
      <c r="O30">
        <v>426</v>
      </c>
      <c r="P30">
        <v>0</v>
      </c>
      <c r="Q30">
        <v>0</v>
      </c>
    </row>
    <row r="31" spans="1:17" x14ac:dyDescent="0.25">
      <c r="A31" s="2" t="s">
        <v>503</v>
      </c>
      <c r="B31">
        <v>492996</v>
      </c>
      <c r="C31">
        <v>0</v>
      </c>
      <c r="D31">
        <v>0</v>
      </c>
      <c r="E31">
        <v>0</v>
      </c>
      <c r="F31">
        <v>0</v>
      </c>
      <c r="G31">
        <v>0</v>
      </c>
      <c r="H31">
        <v>0</v>
      </c>
      <c r="I31">
        <v>0</v>
      </c>
      <c r="J31">
        <v>0</v>
      </c>
      <c r="K31">
        <v>182685</v>
      </c>
      <c r="L31">
        <v>115867</v>
      </c>
      <c r="M31">
        <v>0</v>
      </c>
      <c r="N31">
        <v>0</v>
      </c>
      <c r="O31">
        <v>0</v>
      </c>
      <c r="P31">
        <v>0</v>
      </c>
      <c r="Q31">
        <v>0</v>
      </c>
    </row>
    <row r="32" spans="1:17" x14ac:dyDescent="0.25">
      <c r="A32" s="2" t="s">
        <v>504</v>
      </c>
      <c r="B32">
        <v>9416</v>
      </c>
      <c r="C32">
        <v>0</v>
      </c>
      <c r="D32">
        <v>0</v>
      </c>
      <c r="E32">
        <v>0</v>
      </c>
      <c r="F32">
        <v>0</v>
      </c>
      <c r="G32">
        <v>0</v>
      </c>
      <c r="H32">
        <v>0</v>
      </c>
      <c r="I32">
        <v>4065</v>
      </c>
      <c r="J32">
        <v>0</v>
      </c>
      <c r="K32">
        <v>0</v>
      </c>
      <c r="L32">
        <v>18027</v>
      </c>
      <c r="M32">
        <v>0</v>
      </c>
      <c r="N32">
        <v>0</v>
      </c>
      <c r="O32">
        <v>0</v>
      </c>
      <c r="P32">
        <v>0</v>
      </c>
      <c r="Q32">
        <v>0</v>
      </c>
    </row>
    <row r="33" spans="1:17" x14ac:dyDescent="0.25">
      <c r="A33" s="2" t="s">
        <v>505</v>
      </c>
      <c r="B33">
        <v>140979</v>
      </c>
      <c r="C33">
        <v>0</v>
      </c>
      <c r="D33">
        <v>0</v>
      </c>
      <c r="E33">
        <v>0</v>
      </c>
      <c r="F33">
        <v>0</v>
      </c>
      <c r="G33">
        <v>0</v>
      </c>
      <c r="H33">
        <v>0</v>
      </c>
      <c r="I33">
        <v>69173</v>
      </c>
      <c r="J33">
        <v>0</v>
      </c>
      <c r="K33">
        <v>11873</v>
      </c>
      <c r="L33">
        <v>34666</v>
      </c>
      <c r="M33">
        <v>0</v>
      </c>
      <c r="N33">
        <v>0</v>
      </c>
      <c r="O33">
        <v>0</v>
      </c>
      <c r="P33">
        <v>0</v>
      </c>
      <c r="Q33">
        <v>0</v>
      </c>
    </row>
    <row r="34" spans="1:17" x14ac:dyDescent="0.25">
      <c r="A34" s="2" t="s">
        <v>174</v>
      </c>
      <c r="B34" s="2">
        <f t="shared" ref="B34:Q34" si="0">SUM(B7:B33)</f>
        <v>2154280</v>
      </c>
      <c r="C34" s="2">
        <f t="shared" si="0"/>
        <v>112830</v>
      </c>
      <c r="D34" s="2">
        <f t="shared" si="0"/>
        <v>1372462</v>
      </c>
      <c r="E34" s="2">
        <f t="shared" si="0"/>
        <v>817986</v>
      </c>
      <c r="F34" s="2">
        <f t="shared" si="0"/>
        <v>402659</v>
      </c>
      <c r="G34" s="2">
        <f t="shared" si="0"/>
        <v>0</v>
      </c>
      <c r="H34" s="2">
        <f t="shared" si="0"/>
        <v>900448</v>
      </c>
      <c r="I34" s="2">
        <f t="shared" si="0"/>
        <v>545645</v>
      </c>
      <c r="J34" s="2">
        <f t="shared" si="0"/>
        <v>37531</v>
      </c>
      <c r="K34" s="2">
        <f t="shared" si="0"/>
        <v>212506</v>
      </c>
      <c r="L34" s="2">
        <f t="shared" si="0"/>
        <v>421541</v>
      </c>
      <c r="M34" s="2">
        <f t="shared" si="0"/>
        <v>0</v>
      </c>
      <c r="N34" s="2">
        <f t="shared" si="0"/>
        <v>950608</v>
      </c>
      <c r="O34" s="2">
        <f t="shared" si="0"/>
        <v>426</v>
      </c>
      <c r="P34" s="2">
        <f t="shared" si="0"/>
        <v>0</v>
      </c>
      <c r="Q34" s="2">
        <f t="shared" si="0"/>
        <v>1621520</v>
      </c>
    </row>
    <row r="36" spans="1:17" x14ac:dyDescent="0.25">
      <c r="A36" s="2" t="s">
        <v>722</v>
      </c>
    </row>
    <row r="37" spans="1:17" x14ac:dyDescent="0.25">
      <c r="A37" s="2" t="s">
        <v>467</v>
      </c>
      <c r="B37" s="2" t="s">
        <v>723</v>
      </c>
      <c r="C37" s="2" t="s">
        <v>724</v>
      </c>
      <c r="D37" s="2" t="s">
        <v>725</v>
      </c>
      <c r="E37" s="2" t="s">
        <v>726</v>
      </c>
      <c r="F37" s="2" t="s">
        <v>727</v>
      </c>
      <c r="G37" s="2" t="s">
        <v>728</v>
      </c>
      <c r="H37" s="2" t="s">
        <v>729</v>
      </c>
      <c r="I37" s="2" t="s">
        <v>730</v>
      </c>
      <c r="J37" s="2" t="s">
        <v>731</v>
      </c>
      <c r="K37" s="2" t="s">
        <v>732</v>
      </c>
      <c r="L37" s="2" t="s">
        <v>733</v>
      </c>
      <c r="M37" s="2" t="s">
        <v>734</v>
      </c>
      <c r="N37" s="2" t="s">
        <v>735</v>
      </c>
    </row>
    <row r="38" spans="1:17" x14ac:dyDescent="0.25">
      <c r="A38" s="2" t="s">
        <v>478</v>
      </c>
      <c r="B38">
        <v>0</v>
      </c>
      <c r="C38">
        <v>0</v>
      </c>
      <c r="D38">
        <v>3290</v>
      </c>
      <c r="E38">
        <v>5462</v>
      </c>
      <c r="F38">
        <v>0</v>
      </c>
      <c r="G38">
        <v>0</v>
      </c>
      <c r="H38">
        <v>0</v>
      </c>
      <c r="I38">
        <v>0</v>
      </c>
      <c r="J38">
        <v>0</v>
      </c>
      <c r="K38">
        <v>0</v>
      </c>
      <c r="L38">
        <v>0</v>
      </c>
      <c r="M38">
        <v>0</v>
      </c>
      <c r="N38">
        <v>3830</v>
      </c>
    </row>
    <row r="39" spans="1:17" x14ac:dyDescent="0.25">
      <c r="A39" s="2" t="s">
        <v>479</v>
      </c>
      <c r="B39">
        <v>0</v>
      </c>
      <c r="C39">
        <v>0</v>
      </c>
      <c r="D39">
        <v>3409</v>
      </c>
      <c r="E39">
        <v>7304</v>
      </c>
      <c r="F39">
        <v>0</v>
      </c>
      <c r="G39">
        <v>0</v>
      </c>
      <c r="H39">
        <v>0</v>
      </c>
      <c r="I39">
        <v>0</v>
      </c>
      <c r="J39">
        <v>31680</v>
      </c>
      <c r="K39">
        <v>0</v>
      </c>
      <c r="L39">
        <v>0</v>
      </c>
      <c r="M39">
        <v>0</v>
      </c>
      <c r="N39">
        <v>61926</v>
      </c>
    </row>
    <row r="40" spans="1:17" x14ac:dyDescent="0.25">
      <c r="A40" s="2" t="s">
        <v>480</v>
      </c>
      <c r="B40">
        <v>0</v>
      </c>
      <c r="C40">
        <v>0</v>
      </c>
      <c r="D40">
        <v>51577</v>
      </c>
      <c r="E40">
        <v>25484</v>
      </c>
      <c r="F40">
        <v>0</v>
      </c>
      <c r="G40">
        <v>0</v>
      </c>
      <c r="H40">
        <v>0</v>
      </c>
      <c r="I40">
        <v>0</v>
      </c>
      <c r="J40">
        <v>503640</v>
      </c>
      <c r="K40">
        <v>0</v>
      </c>
      <c r="L40">
        <v>0</v>
      </c>
      <c r="M40">
        <v>0</v>
      </c>
      <c r="N40">
        <v>410776</v>
      </c>
    </row>
    <row r="41" spans="1:17" x14ac:dyDescent="0.25">
      <c r="A41" s="2" t="s">
        <v>481</v>
      </c>
      <c r="B41">
        <v>0</v>
      </c>
      <c r="C41">
        <v>0</v>
      </c>
      <c r="D41">
        <v>3401</v>
      </c>
      <c r="E41">
        <v>3480</v>
      </c>
      <c r="F41">
        <v>0</v>
      </c>
      <c r="G41">
        <v>0</v>
      </c>
      <c r="H41">
        <v>0</v>
      </c>
      <c r="I41">
        <v>0</v>
      </c>
      <c r="J41">
        <v>31920</v>
      </c>
      <c r="K41">
        <v>0</v>
      </c>
      <c r="L41">
        <v>0</v>
      </c>
      <c r="M41">
        <v>0</v>
      </c>
      <c r="N41">
        <v>21009</v>
      </c>
    </row>
    <row r="42" spans="1:17" x14ac:dyDescent="0.25">
      <c r="A42" s="2" t="s">
        <v>482</v>
      </c>
      <c r="B42">
        <v>0</v>
      </c>
      <c r="C42">
        <v>0</v>
      </c>
      <c r="D42">
        <v>24</v>
      </c>
      <c r="E42">
        <v>0</v>
      </c>
      <c r="F42">
        <v>0</v>
      </c>
      <c r="G42">
        <v>0</v>
      </c>
      <c r="H42">
        <v>0</v>
      </c>
      <c r="I42">
        <v>0</v>
      </c>
      <c r="J42">
        <v>0</v>
      </c>
      <c r="K42">
        <v>0</v>
      </c>
      <c r="L42">
        <v>0</v>
      </c>
      <c r="M42">
        <v>0</v>
      </c>
      <c r="N42">
        <v>0</v>
      </c>
    </row>
    <row r="43" spans="1:17" x14ac:dyDescent="0.25">
      <c r="A43" s="2" t="s">
        <v>483</v>
      </c>
      <c r="B43">
        <v>0</v>
      </c>
      <c r="C43">
        <v>0</v>
      </c>
      <c r="D43">
        <v>26</v>
      </c>
      <c r="E43">
        <v>0</v>
      </c>
      <c r="F43">
        <v>0</v>
      </c>
      <c r="G43">
        <v>0</v>
      </c>
      <c r="H43">
        <v>0</v>
      </c>
      <c r="I43">
        <v>0</v>
      </c>
      <c r="J43">
        <v>0</v>
      </c>
      <c r="K43">
        <v>0</v>
      </c>
      <c r="L43">
        <v>0</v>
      </c>
      <c r="M43">
        <v>0</v>
      </c>
      <c r="N43">
        <v>0</v>
      </c>
    </row>
    <row r="44" spans="1:17" x14ac:dyDescent="0.25">
      <c r="A44" s="2" t="s">
        <v>484</v>
      </c>
      <c r="B44">
        <v>0</v>
      </c>
      <c r="C44">
        <v>0</v>
      </c>
      <c r="D44">
        <v>0</v>
      </c>
      <c r="E44">
        <v>130</v>
      </c>
      <c r="F44">
        <v>0</v>
      </c>
      <c r="G44">
        <v>0</v>
      </c>
      <c r="H44">
        <v>0</v>
      </c>
      <c r="I44">
        <v>0</v>
      </c>
      <c r="J44">
        <v>0</v>
      </c>
      <c r="K44">
        <v>0</v>
      </c>
      <c r="L44">
        <v>0</v>
      </c>
      <c r="M44">
        <v>0</v>
      </c>
      <c r="N44">
        <v>0</v>
      </c>
    </row>
    <row r="45" spans="1:17" x14ac:dyDescent="0.25">
      <c r="A45" s="2" t="s">
        <v>485</v>
      </c>
      <c r="B45">
        <v>0</v>
      </c>
      <c r="C45">
        <v>0</v>
      </c>
      <c r="D45">
        <v>183</v>
      </c>
      <c r="E45">
        <v>106</v>
      </c>
      <c r="F45">
        <v>0</v>
      </c>
      <c r="G45">
        <v>0</v>
      </c>
      <c r="H45">
        <v>0</v>
      </c>
      <c r="I45">
        <v>0</v>
      </c>
      <c r="J45">
        <v>0</v>
      </c>
      <c r="K45">
        <v>0</v>
      </c>
      <c r="L45">
        <v>0</v>
      </c>
      <c r="M45">
        <v>0</v>
      </c>
      <c r="N45">
        <v>0</v>
      </c>
    </row>
    <row r="46" spans="1:17" x14ac:dyDescent="0.25">
      <c r="A46" s="2" t="s">
        <v>489</v>
      </c>
      <c r="B46">
        <v>0</v>
      </c>
      <c r="C46">
        <v>0</v>
      </c>
      <c r="D46">
        <v>46</v>
      </c>
      <c r="E46">
        <v>0</v>
      </c>
      <c r="F46">
        <v>0</v>
      </c>
      <c r="G46">
        <v>0</v>
      </c>
      <c r="H46">
        <v>0</v>
      </c>
      <c r="I46">
        <v>0</v>
      </c>
      <c r="J46">
        <v>0</v>
      </c>
      <c r="K46">
        <v>0</v>
      </c>
      <c r="L46">
        <v>0</v>
      </c>
      <c r="M46">
        <v>0</v>
      </c>
      <c r="N46">
        <v>0</v>
      </c>
    </row>
    <row r="47" spans="1:17" x14ac:dyDescent="0.25">
      <c r="A47" s="2" t="s">
        <v>491</v>
      </c>
      <c r="B47">
        <v>0</v>
      </c>
      <c r="C47">
        <v>0</v>
      </c>
      <c r="D47">
        <v>42</v>
      </c>
      <c r="E47">
        <v>0</v>
      </c>
      <c r="F47">
        <v>0</v>
      </c>
      <c r="G47">
        <v>0</v>
      </c>
      <c r="H47">
        <v>0</v>
      </c>
      <c r="I47">
        <v>0</v>
      </c>
      <c r="J47">
        <v>0</v>
      </c>
      <c r="K47">
        <v>0</v>
      </c>
      <c r="L47">
        <v>0</v>
      </c>
      <c r="M47">
        <v>0</v>
      </c>
      <c r="N47">
        <v>0</v>
      </c>
    </row>
    <row r="48" spans="1:17" x14ac:dyDescent="0.25">
      <c r="A48" s="2" t="s">
        <v>493</v>
      </c>
      <c r="B48">
        <v>0</v>
      </c>
      <c r="C48">
        <v>0</v>
      </c>
      <c r="D48">
        <v>3689826</v>
      </c>
      <c r="E48">
        <v>60011</v>
      </c>
      <c r="F48">
        <v>1220712</v>
      </c>
      <c r="G48">
        <v>0</v>
      </c>
      <c r="H48">
        <v>0</v>
      </c>
      <c r="I48">
        <v>0</v>
      </c>
      <c r="J48">
        <v>0</v>
      </c>
      <c r="K48">
        <v>0</v>
      </c>
      <c r="L48">
        <v>0</v>
      </c>
      <c r="M48">
        <v>451608</v>
      </c>
      <c r="N48">
        <v>4621696</v>
      </c>
    </row>
    <row r="49" spans="1:14" x14ac:dyDescent="0.25">
      <c r="A49" s="2" t="s">
        <v>494</v>
      </c>
      <c r="B49">
        <v>0</v>
      </c>
      <c r="C49">
        <v>0</v>
      </c>
      <c r="D49">
        <v>3745</v>
      </c>
      <c r="E49">
        <v>15515</v>
      </c>
      <c r="F49">
        <v>17420</v>
      </c>
      <c r="G49">
        <v>0</v>
      </c>
      <c r="H49">
        <v>0</v>
      </c>
      <c r="I49">
        <v>516</v>
      </c>
      <c r="J49">
        <v>0</v>
      </c>
      <c r="K49">
        <v>0</v>
      </c>
      <c r="L49">
        <v>0</v>
      </c>
      <c r="M49">
        <v>9136</v>
      </c>
      <c r="N49">
        <v>1244</v>
      </c>
    </row>
    <row r="50" spans="1:14" x14ac:dyDescent="0.25">
      <c r="A50" s="2" t="s">
        <v>495</v>
      </c>
      <c r="B50">
        <v>0</v>
      </c>
      <c r="C50">
        <v>0</v>
      </c>
      <c r="D50">
        <v>0</v>
      </c>
      <c r="E50">
        <v>0</v>
      </c>
      <c r="F50">
        <v>1264</v>
      </c>
      <c r="G50">
        <v>0</v>
      </c>
      <c r="H50">
        <v>0</v>
      </c>
      <c r="I50">
        <v>0</v>
      </c>
      <c r="J50">
        <v>0</v>
      </c>
      <c r="K50">
        <v>0</v>
      </c>
      <c r="L50">
        <v>0</v>
      </c>
      <c r="M50">
        <v>455</v>
      </c>
      <c r="N50">
        <v>3677</v>
      </c>
    </row>
    <row r="51" spans="1:14" x14ac:dyDescent="0.25">
      <c r="A51" s="2" t="s">
        <v>496</v>
      </c>
      <c r="B51">
        <v>0</v>
      </c>
      <c r="C51">
        <v>0</v>
      </c>
      <c r="D51">
        <v>0</v>
      </c>
      <c r="E51">
        <v>3349</v>
      </c>
      <c r="F51">
        <v>1206</v>
      </c>
      <c r="G51">
        <v>2799</v>
      </c>
      <c r="H51">
        <v>0</v>
      </c>
      <c r="I51">
        <v>0</v>
      </c>
      <c r="J51">
        <v>0</v>
      </c>
      <c r="K51">
        <v>0</v>
      </c>
      <c r="L51">
        <v>0</v>
      </c>
      <c r="M51">
        <v>422</v>
      </c>
      <c r="N51">
        <v>4758</v>
      </c>
    </row>
    <row r="52" spans="1:14" x14ac:dyDescent="0.25">
      <c r="A52" s="2" t="s">
        <v>497</v>
      </c>
      <c r="B52">
        <v>0</v>
      </c>
      <c r="C52">
        <v>0</v>
      </c>
      <c r="D52">
        <v>245</v>
      </c>
      <c r="E52">
        <v>108</v>
      </c>
      <c r="F52">
        <v>38457</v>
      </c>
      <c r="G52">
        <v>35336</v>
      </c>
      <c r="H52">
        <v>0</v>
      </c>
      <c r="I52">
        <v>0</v>
      </c>
      <c r="J52">
        <v>0</v>
      </c>
      <c r="K52">
        <v>3125</v>
      </c>
      <c r="L52">
        <v>0</v>
      </c>
      <c r="M52">
        <v>11828</v>
      </c>
      <c r="N52">
        <v>44743</v>
      </c>
    </row>
    <row r="53" spans="1:14" x14ac:dyDescent="0.25">
      <c r="A53" s="2" t="s">
        <v>498</v>
      </c>
      <c r="B53">
        <v>0</v>
      </c>
      <c r="C53">
        <v>0</v>
      </c>
      <c r="D53">
        <v>0</v>
      </c>
      <c r="E53">
        <v>0</v>
      </c>
      <c r="F53">
        <v>2793</v>
      </c>
      <c r="G53">
        <v>0</v>
      </c>
      <c r="H53">
        <v>0</v>
      </c>
      <c r="I53">
        <v>0</v>
      </c>
      <c r="J53">
        <v>0</v>
      </c>
      <c r="K53">
        <v>0</v>
      </c>
      <c r="L53">
        <v>0</v>
      </c>
      <c r="M53">
        <v>796</v>
      </c>
      <c r="N53">
        <v>0</v>
      </c>
    </row>
    <row r="54" spans="1:14" x14ac:dyDescent="0.25">
      <c r="A54" s="2" t="s">
        <v>499</v>
      </c>
      <c r="B54">
        <v>0</v>
      </c>
      <c r="C54">
        <v>0</v>
      </c>
      <c r="D54">
        <v>59</v>
      </c>
      <c r="E54">
        <v>3744</v>
      </c>
      <c r="F54">
        <v>1083</v>
      </c>
      <c r="G54">
        <v>1571</v>
      </c>
      <c r="H54">
        <v>0</v>
      </c>
      <c r="I54">
        <v>0</v>
      </c>
      <c r="J54">
        <v>0</v>
      </c>
      <c r="K54">
        <v>0</v>
      </c>
      <c r="L54">
        <v>0</v>
      </c>
      <c r="M54">
        <v>390</v>
      </c>
      <c r="N54">
        <v>11186</v>
      </c>
    </row>
    <row r="55" spans="1:14" x14ac:dyDescent="0.25">
      <c r="A55" s="2" t="s">
        <v>500</v>
      </c>
      <c r="B55">
        <v>0</v>
      </c>
      <c r="C55">
        <v>0</v>
      </c>
      <c r="D55">
        <v>384578</v>
      </c>
      <c r="E55">
        <v>15972</v>
      </c>
      <c r="F55">
        <v>125572</v>
      </c>
      <c r="G55">
        <v>0</v>
      </c>
      <c r="H55">
        <v>0</v>
      </c>
      <c r="I55">
        <v>0</v>
      </c>
      <c r="J55">
        <v>0</v>
      </c>
      <c r="K55">
        <v>0</v>
      </c>
      <c r="L55">
        <v>0</v>
      </c>
      <c r="M55">
        <v>43960</v>
      </c>
      <c r="N55">
        <v>629475</v>
      </c>
    </row>
    <row r="56" spans="1:14" x14ac:dyDescent="0.25">
      <c r="A56" s="2" t="s">
        <v>501</v>
      </c>
      <c r="B56">
        <v>0</v>
      </c>
      <c r="C56">
        <v>0</v>
      </c>
      <c r="D56">
        <v>16</v>
      </c>
      <c r="E56">
        <v>0</v>
      </c>
      <c r="F56">
        <v>26542</v>
      </c>
      <c r="G56">
        <v>0</v>
      </c>
      <c r="H56">
        <v>0</v>
      </c>
      <c r="I56">
        <v>0</v>
      </c>
      <c r="J56">
        <v>0</v>
      </c>
      <c r="K56">
        <v>9416</v>
      </c>
      <c r="L56">
        <v>0</v>
      </c>
      <c r="M56">
        <v>11359</v>
      </c>
      <c r="N56">
        <v>33041</v>
      </c>
    </row>
    <row r="57" spans="1:14" x14ac:dyDescent="0.25">
      <c r="A57" s="2" t="s">
        <v>502</v>
      </c>
      <c r="B57">
        <v>0</v>
      </c>
      <c r="C57">
        <v>0</v>
      </c>
      <c r="D57">
        <v>5225</v>
      </c>
      <c r="E57">
        <v>0</v>
      </c>
      <c r="F57">
        <v>1170</v>
      </c>
      <c r="G57">
        <v>0</v>
      </c>
      <c r="H57">
        <v>0</v>
      </c>
      <c r="I57">
        <v>0</v>
      </c>
      <c r="J57">
        <v>0</v>
      </c>
      <c r="K57">
        <v>0</v>
      </c>
      <c r="L57">
        <v>0</v>
      </c>
      <c r="M57">
        <v>347</v>
      </c>
      <c r="N57">
        <v>8839</v>
      </c>
    </row>
    <row r="58" spans="1:14" x14ac:dyDescent="0.25">
      <c r="A58" s="2" t="s">
        <v>503</v>
      </c>
      <c r="B58">
        <v>0</v>
      </c>
      <c r="C58">
        <v>0</v>
      </c>
      <c r="D58">
        <v>2203572</v>
      </c>
      <c r="E58">
        <v>22932</v>
      </c>
      <c r="F58">
        <v>562056</v>
      </c>
      <c r="G58">
        <v>0</v>
      </c>
      <c r="H58">
        <v>0</v>
      </c>
      <c r="I58">
        <v>0</v>
      </c>
      <c r="J58">
        <v>0</v>
      </c>
      <c r="K58">
        <v>0</v>
      </c>
      <c r="L58">
        <v>0</v>
      </c>
      <c r="M58">
        <v>183111</v>
      </c>
      <c r="N58">
        <v>2501028</v>
      </c>
    </row>
    <row r="59" spans="1:14" x14ac:dyDescent="0.25">
      <c r="A59" s="2" t="s">
        <v>504</v>
      </c>
      <c r="B59">
        <v>0</v>
      </c>
      <c r="C59">
        <v>0</v>
      </c>
      <c r="D59">
        <v>0</v>
      </c>
      <c r="E59">
        <v>0</v>
      </c>
      <c r="F59">
        <v>7982</v>
      </c>
      <c r="G59">
        <v>0</v>
      </c>
      <c r="H59">
        <v>0</v>
      </c>
      <c r="I59">
        <v>0</v>
      </c>
      <c r="J59">
        <v>0</v>
      </c>
      <c r="K59">
        <v>4380</v>
      </c>
      <c r="L59">
        <v>0</v>
      </c>
      <c r="M59">
        <v>2999</v>
      </c>
      <c r="N59">
        <v>14536</v>
      </c>
    </row>
    <row r="60" spans="1:14" x14ac:dyDescent="0.25">
      <c r="A60" s="2" t="s">
        <v>505</v>
      </c>
      <c r="B60">
        <v>0</v>
      </c>
      <c r="C60">
        <v>0</v>
      </c>
      <c r="D60">
        <v>419782</v>
      </c>
      <c r="E60">
        <v>1782</v>
      </c>
      <c r="F60">
        <v>157075</v>
      </c>
      <c r="G60">
        <v>0</v>
      </c>
      <c r="H60">
        <v>0</v>
      </c>
      <c r="I60">
        <v>0</v>
      </c>
      <c r="J60">
        <v>0</v>
      </c>
      <c r="K60">
        <v>0</v>
      </c>
      <c r="L60">
        <v>0</v>
      </c>
      <c r="M60">
        <v>52663</v>
      </c>
      <c r="N60">
        <v>692886</v>
      </c>
    </row>
    <row r="61" spans="1:14" x14ac:dyDescent="0.25">
      <c r="A61" s="2" t="s">
        <v>174</v>
      </c>
      <c r="B61" s="2">
        <f t="shared" ref="B61:N61" si="1">SUM(B38:B60)</f>
        <v>0</v>
      </c>
      <c r="C61" s="2">
        <f t="shared" si="1"/>
        <v>0</v>
      </c>
      <c r="D61" s="2">
        <f t="shared" si="1"/>
        <v>6769046</v>
      </c>
      <c r="E61" s="2">
        <f t="shared" si="1"/>
        <v>165379</v>
      </c>
      <c r="F61" s="2">
        <f t="shared" si="1"/>
        <v>2163332</v>
      </c>
      <c r="G61" s="2">
        <f t="shared" si="1"/>
        <v>39706</v>
      </c>
      <c r="H61" s="2">
        <f t="shared" si="1"/>
        <v>0</v>
      </c>
      <c r="I61" s="2">
        <f t="shared" si="1"/>
        <v>516</v>
      </c>
      <c r="J61" s="2">
        <f t="shared" si="1"/>
        <v>567240</v>
      </c>
      <c r="K61" s="2">
        <f t="shared" si="1"/>
        <v>16921</v>
      </c>
      <c r="L61" s="2">
        <f t="shared" si="1"/>
        <v>0</v>
      </c>
      <c r="M61" s="2">
        <f t="shared" si="1"/>
        <v>769074</v>
      </c>
      <c r="N61" s="2">
        <f t="shared" si="1"/>
        <v>9064650</v>
      </c>
    </row>
    <row r="64" spans="1:14" x14ac:dyDescent="0.25">
      <c r="A64" s="2" t="s">
        <v>736</v>
      </c>
    </row>
    <row r="65" spans="1:5" x14ac:dyDescent="0.25">
      <c r="A65" s="2" t="s">
        <v>737</v>
      </c>
      <c r="B65" s="2" t="s">
        <v>738</v>
      </c>
      <c r="C65" s="2" t="s">
        <v>739</v>
      </c>
      <c r="D65" s="2" t="s">
        <v>740</v>
      </c>
      <c r="E65" s="2" t="s">
        <v>174</v>
      </c>
    </row>
    <row r="66" spans="1:5" x14ac:dyDescent="0.25">
      <c r="A66" s="2" t="s">
        <v>478</v>
      </c>
      <c r="B66" s="2">
        <f>482132</f>
        <v>482132</v>
      </c>
      <c r="C66" s="2">
        <f>8752</f>
        <v>8752</v>
      </c>
      <c r="D66" s="2">
        <f>3830</f>
        <v>3830</v>
      </c>
      <c r="E66" s="2">
        <f t="shared" ref="E66:E73" si="2">SUM(B7:Q7,SUM(B38:N38))</f>
        <v>494714</v>
      </c>
    </row>
    <row r="67" spans="1:5" x14ac:dyDescent="0.25">
      <c r="A67" s="2" t="s">
        <v>479</v>
      </c>
      <c r="B67" s="2">
        <f>553534</f>
        <v>553534</v>
      </c>
      <c r="C67" s="2">
        <f>42393</f>
        <v>42393</v>
      </c>
      <c r="D67" s="2">
        <f>61926</f>
        <v>61926</v>
      </c>
      <c r="E67" s="2">
        <f t="shared" si="2"/>
        <v>657853</v>
      </c>
    </row>
    <row r="68" spans="1:5" x14ac:dyDescent="0.25">
      <c r="A68" s="2" t="s">
        <v>480</v>
      </c>
      <c r="B68" s="2">
        <f>2239067</f>
        <v>2239067</v>
      </c>
      <c r="C68" s="2">
        <f>580701</f>
        <v>580701</v>
      </c>
      <c r="D68" s="2">
        <f>410776</f>
        <v>410776</v>
      </c>
      <c r="E68" s="2">
        <f t="shared" si="2"/>
        <v>3230544</v>
      </c>
    </row>
    <row r="69" spans="1:5" x14ac:dyDescent="0.25">
      <c r="A69" s="2" t="s">
        <v>481</v>
      </c>
      <c r="B69" s="2">
        <f>90104</f>
        <v>90104</v>
      </c>
      <c r="C69" s="2">
        <f>38801</f>
        <v>38801</v>
      </c>
      <c r="D69" s="2">
        <f>21009</f>
        <v>21009</v>
      </c>
      <c r="E69" s="2">
        <f t="shared" si="2"/>
        <v>149914</v>
      </c>
    </row>
    <row r="70" spans="1:5" x14ac:dyDescent="0.25">
      <c r="A70" s="2" t="s">
        <v>482</v>
      </c>
      <c r="B70" s="2">
        <f>5711</f>
        <v>5711</v>
      </c>
      <c r="C70" s="2">
        <f>24</f>
        <v>24</v>
      </c>
      <c r="D70" s="2">
        <f>0</f>
        <v>0</v>
      </c>
      <c r="E70" s="2">
        <f t="shared" si="2"/>
        <v>5735</v>
      </c>
    </row>
    <row r="71" spans="1:5" x14ac:dyDescent="0.25">
      <c r="A71" s="2" t="s">
        <v>483</v>
      </c>
      <c r="B71" s="2">
        <f>29974</f>
        <v>29974</v>
      </c>
      <c r="C71" s="2">
        <f>26</f>
        <v>26</v>
      </c>
      <c r="D71" s="2">
        <f>0</f>
        <v>0</v>
      </c>
      <c r="E71" s="2">
        <f t="shared" si="2"/>
        <v>30000</v>
      </c>
    </row>
    <row r="72" spans="1:5" x14ac:dyDescent="0.25">
      <c r="A72" s="2" t="s">
        <v>484</v>
      </c>
      <c r="B72" s="2">
        <f>28134</f>
        <v>28134</v>
      </c>
      <c r="C72" s="2">
        <f>130</f>
        <v>130</v>
      </c>
      <c r="D72" s="2">
        <f>0</f>
        <v>0</v>
      </c>
      <c r="E72" s="2">
        <f t="shared" si="2"/>
        <v>28264</v>
      </c>
    </row>
    <row r="73" spans="1:5" x14ac:dyDescent="0.25">
      <c r="A73" s="2" t="s">
        <v>485</v>
      </c>
      <c r="B73" s="2">
        <f>22644</f>
        <v>22644</v>
      </c>
      <c r="C73" s="2">
        <f>289</f>
        <v>289</v>
      </c>
      <c r="D73" s="2">
        <f>0</f>
        <v>0</v>
      </c>
      <c r="E73" s="2">
        <f t="shared" si="2"/>
        <v>22933</v>
      </c>
    </row>
    <row r="74" spans="1:5" x14ac:dyDescent="0.25">
      <c r="A74" s="2" t="s">
        <v>486</v>
      </c>
      <c r="B74" s="2">
        <f>19138</f>
        <v>19138</v>
      </c>
      <c r="C74" s="2">
        <f>0</f>
        <v>0</v>
      </c>
      <c r="D74" s="2">
        <f>0</f>
        <v>0</v>
      </c>
      <c r="E74" s="2">
        <f>SUM(B15:Q15)</f>
        <v>19138</v>
      </c>
    </row>
    <row r="75" spans="1:5" x14ac:dyDescent="0.25">
      <c r="A75" s="2" t="s">
        <v>487</v>
      </c>
      <c r="B75" s="2">
        <f>23886</f>
        <v>23886</v>
      </c>
      <c r="C75" s="2">
        <f>0</f>
        <v>0</v>
      </c>
      <c r="D75" s="2">
        <f>0</f>
        <v>0</v>
      </c>
      <c r="E75" s="2">
        <f>SUM(B16:Q16)</f>
        <v>23886</v>
      </c>
    </row>
    <row r="76" spans="1:5" x14ac:dyDescent="0.25">
      <c r="A76" s="2" t="s">
        <v>488</v>
      </c>
      <c r="B76" s="2">
        <f>21515</f>
        <v>21515</v>
      </c>
      <c r="C76" s="2">
        <f>0</f>
        <v>0</v>
      </c>
      <c r="D76" s="2">
        <f>0</f>
        <v>0</v>
      </c>
      <c r="E76" s="2">
        <f>SUM(B17:Q17)</f>
        <v>21515</v>
      </c>
    </row>
    <row r="77" spans="1:5" x14ac:dyDescent="0.25">
      <c r="A77" s="2" t="s">
        <v>489</v>
      </c>
      <c r="B77" s="2">
        <f>52734</f>
        <v>52734</v>
      </c>
      <c r="C77" s="2">
        <f>46</f>
        <v>46</v>
      </c>
      <c r="D77" s="2">
        <f>0</f>
        <v>0</v>
      </c>
      <c r="E77" s="2">
        <f>SUM(B18:Q18,SUM(B46:N46))</f>
        <v>52780</v>
      </c>
    </row>
    <row r="78" spans="1:5" x14ac:dyDescent="0.25">
      <c r="A78" s="2" t="s">
        <v>490</v>
      </c>
      <c r="B78" s="2">
        <f>157822</f>
        <v>157822</v>
      </c>
      <c r="C78" s="2">
        <f>0</f>
        <v>0</v>
      </c>
      <c r="D78" s="2">
        <f>0</f>
        <v>0</v>
      </c>
      <c r="E78" s="2">
        <f>SUM(B19:Q19)</f>
        <v>157822</v>
      </c>
    </row>
    <row r="79" spans="1:5" x14ac:dyDescent="0.25">
      <c r="A79" s="2" t="s">
        <v>491</v>
      </c>
      <c r="B79" s="2">
        <f>123959</f>
        <v>123959</v>
      </c>
      <c r="C79" s="2">
        <f>42</f>
        <v>42</v>
      </c>
      <c r="D79" s="2">
        <f>0</f>
        <v>0</v>
      </c>
      <c r="E79" s="2">
        <f t="shared" ref="E79:E92" si="3">SUM(B20:Q20,SUM(B47:N47))</f>
        <v>124001</v>
      </c>
    </row>
    <row r="80" spans="1:5" x14ac:dyDescent="0.25">
      <c r="A80" s="2" t="s">
        <v>493</v>
      </c>
      <c r="B80" s="2">
        <f>4086830</f>
        <v>4086830</v>
      </c>
      <c r="C80" s="2">
        <f>5422157</f>
        <v>5422157</v>
      </c>
      <c r="D80" s="2">
        <f>4621696</f>
        <v>4621696</v>
      </c>
      <c r="E80" s="2">
        <f t="shared" si="3"/>
        <v>14130683</v>
      </c>
    </row>
    <row r="81" spans="1:5" x14ac:dyDescent="0.25">
      <c r="A81" s="2" t="s">
        <v>494</v>
      </c>
      <c r="B81" s="2">
        <f>155638</f>
        <v>155638</v>
      </c>
      <c r="C81" s="2">
        <f>46332</f>
        <v>46332</v>
      </c>
      <c r="D81" s="2">
        <f>1244</f>
        <v>1244</v>
      </c>
      <c r="E81" s="2">
        <f t="shared" si="3"/>
        <v>203214</v>
      </c>
    </row>
    <row r="82" spans="1:5" x14ac:dyDescent="0.25">
      <c r="A82" s="2" t="s">
        <v>495</v>
      </c>
      <c r="B82" s="2">
        <f>3103</f>
        <v>3103</v>
      </c>
      <c r="C82" s="2">
        <f>1719</f>
        <v>1719</v>
      </c>
      <c r="D82" s="2">
        <f>3677</f>
        <v>3677</v>
      </c>
      <c r="E82" s="2">
        <f t="shared" si="3"/>
        <v>8499</v>
      </c>
    </row>
    <row r="83" spans="1:5" x14ac:dyDescent="0.25">
      <c r="A83" s="2" t="s">
        <v>496</v>
      </c>
      <c r="B83" s="2">
        <f>2121</f>
        <v>2121</v>
      </c>
      <c r="C83" s="2">
        <f>7776</f>
        <v>7776</v>
      </c>
      <c r="D83" s="2">
        <f>4758</f>
        <v>4758</v>
      </c>
      <c r="E83" s="2">
        <f t="shared" si="3"/>
        <v>14655</v>
      </c>
    </row>
    <row r="84" spans="1:5" x14ac:dyDescent="0.25">
      <c r="A84" s="2" t="s">
        <v>497</v>
      </c>
      <c r="B84" s="2">
        <f>163633</f>
        <v>163633</v>
      </c>
      <c r="C84" s="2">
        <f>89099</f>
        <v>89099</v>
      </c>
      <c r="D84" s="2">
        <f>44743</f>
        <v>44743</v>
      </c>
      <c r="E84" s="2">
        <f t="shared" si="3"/>
        <v>297475</v>
      </c>
    </row>
    <row r="85" spans="1:5" x14ac:dyDescent="0.25">
      <c r="A85" s="2" t="s">
        <v>498</v>
      </c>
      <c r="B85" s="2">
        <f>22276</f>
        <v>22276</v>
      </c>
      <c r="C85" s="2">
        <f>3589</f>
        <v>3589</v>
      </c>
      <c r="D85" s="2">
        <f>0</f>
        <v>0</v>
      </c>
      <c r="E85" s="2">
        <f t="shared" si="3"/>
        <v>25865</v>
      </c>
    </row>
    <row r="86" spans="1:5" x14ac:dyDescent="0.25">
      <c r="A86" s="2" t="s">
        <v>499</v>
      </c>
      <c r="B86" s="2">
        <f>134</f>
        <v>134</v>
      </c>
      <c r="C86" s="2">
        <f>6847</f>
        <v>6847</v>
      </c>
      <c r="D86" s="2">
        <f>11186</f>
        <v>11186</v>
      </c>
      <c r="E86" s="2">
        <f t="shared" si="3"/>
        <v>18167</v>
      </c>
    </row>
    <row r="87" spans="1:5" x14ac:dyDescent="0.25">
      <c r="A87" s="2" t="s">
        <v>500</v>
      </c>
      <c r="B87" s="2">
        <f>161754</f>
        <v>161754</v>
      </c>
      <c r="C87" s="2">
        <f>570082</f>
        <v>570082</v>
      </c>
      <c r="D87" s="2">
        <f>629475</f>
        <v>629475</v>
      </c>
      <c r="E87" s="2">
        <f t="shared" si="3"/>
        <v>1361311</v>
      </c>
    </row>
    <row r="88" spans="1:5" x14ac:dyDescent="0.25">
      <c r="A88" s="2" t="s">
        <v>501</v>
      </c>
      <c r="B88" s="2">
        <f>23466</f>
        <v>23466</v>
      </c>
      <c r="C88" s="2">
        <f>47333</f>
        <v>47333</v>
      </c>
      <c r="D88" s="2">
        <f>33041</f>
        <v>33041</v>
      </c>
      <c r="E88" s="2">
        <f t="shared" si="3"/>
        <v>103840</v>
      </c>
    </row>
    <row r="89" spans="1:5" x14ac:dyDescent="0.25">
      <c r="A89" s="2" t="s">
        <v>502</v>
      </c>
      <c r="B89" s="2">
        <f>1386</f>
        <v>1386</v>
      </c>
      <c r="C89" s="2">
        <f>6742</f>
        <v>6742</v>
      </c>
      <c r="D89" s="2">
        <f>8839</f>
        <v>8839</v>
      </c>
      <c r="E89" s="2">
        <f t="shared" si="3"/>
        <v>16967</v>
      </c>
    </row>
    <row r="90" spans="1:5" x14ac:dyDescent="0.25">
      <c r="A90" s="2" t="s">
        <v>503</v>
      </c>
      <c r="B90" s="2">
        <f>791548</f>
        <v>791548</v>
      </c>
      <c r="C90" s="2">
        <f>2971671</f>
        <v>2971671</v>
      </c>
      <c r="D90" s="2">
        <f>2501028</f>
        <v>2501028</v>
      </c>
      <c r="E90" s="2">
        <f t="shared" si="3"/>
        <v>6264247</v>
      </c>
    </row>
    <row r="91" spans="1:5" x14ac:dyDescent="0.25">
      <c r="A91" s="2" t="s">
        <v>504</v>
      </c>
      <c r="B91" s="2">
        <f>31508</f>
        <v>31508</v>
      </c>
      <c r="C91" s="2">
        <f>15361</f>
        <v>15361</v>
      </c>
      <c r="D91" s="2">
        <f>14536</f>
        <v>14536</v>
      </c>
      <c r="E91" s="2">
        <f t="shared" si="3"/>
        <v>61405</v>
      </c>
    </row>
    <row r="92" spans="1:5" x14ac:dyDescent="0.25">
      <c r="A92" s="2" t="s">
        <v>505</v>
      </c>
      <c r="B92" s="2">
        <f>256691</f>
        <v>256691</v>
      </c>
      <c r="C92" s="2">
        <f>631302</f>
        <v>631302</v>
      </c>
      <c r="D92" s="2">
        <f>692886</f>
        <v>692886</v>
      </c>
      <c r="E92" s="2">
        <f t="shared" si="3"/>
        <v>1580879</v>
      </c>
    </row>
    <row r="93" spans="1:5" x14ac:dyDescent="0.25">
      <c r="D93" s="2" t="s">
        <v>174</v>
      </c>
      <c r="E93" s="2">
        <f>SUM(E66:E92)</f>
        <v>29106306</v>
      </c>
    </row>
  </sheetData>
  <pageMargins left="0.75" right="0.75" top="1" bottom="1" header="0.5" footer="0.5"/>
  <pageSetup paperSize="9" scale="0" firstPageNumber="0" fitToWidth="0" fitToHeight="0"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71D38-59A6-4595-B987-C0FF5919225F}">
  <dimension ref="A1:B41"/>
  <sheetViews>
    <sheetView zoomScaleNormal="100" workbookViewId="0"/>
  </sheetViews>
  <sheetFormatPr defaultRowHeight="13.2" x14ac:dyDescent="0.25"/>
  <sheetData>
    <row r="1" spans="1:2" ht="17.399999999999999" x14ac:dyDescent="0.3">
      <c r="A1" s="1" t="s">
        <v>741</v>
      </c>
    </row>
    <row r="5" spans="1:2" x14ac:dyDescent="0.25">
      <c r="A5" s="2" t="s">
        <v>742</v>
      </c>
    </row>
    <row r="6" spans="1:2" x14ac:dyDescent="0.25">
      <c r="A6" s="2" t="s">
        <v>743</v>
      </c>
      <c r="B6" s="2" t="s">
        <v>703</v>
      </c>
    </row>
    <row r="7" spans="1:2" x14ac:dyDescent="0.25">
      <c r="A7" t="s">
        <v>744</v>
      </c>
      <c r="B7" s="4">
        <v>481</v>
      </c>
    </row>
    <row r="8" spans="1:2" x14ac:dyDescent="0.25">
      <c r="A8" t="s">
        <v>745</v>
      </c>
      <c r="B8" s="4">
        <v>0</v>
      </c>
    </row>
    <row r="9" spans="1:2" x14ac:dyDescent="0.25">
      <c r="A9" t="s">
        <v>746</v>
      </c>
      <c r="B9" s="4">
        <v>870438</v>
      </c>
    </row>
    <row r="10" spans="1:2" x14ac:dyDescent="0.25">
      <c r="A10" t="s">
        <v>747</v>
      </c>
      <c r="B10" s="4">
        <v>148409</v>
      </c>
    </row>
    <row r="11" spans="1:2" x14ac:dyDescent="0.25">
      <c r="A11" t="s">
        <v>748</v>
      </c>
      <c r="B11" s="4">
        <v>0</v>
      </c>
    </row>
    <row r="12" spans="1:2" x14ac:dyDescent="0.25">
      <c r="A12" t="s">
        <v>749</v>
      </c>
      <c r="B12" s="4">
        <v>0</v>
      </c>
    </row>
    <row r="13" spans="1:2" x14ac:dyDescent="0.25">
      <c r="A13" t="s">
        <v>750</v>
      </c>
      <c r="B13" s="4">
        <v>0</v>
      </c>
    </row>
    <row r="14" spans="1:2" x14ac:dyDescent="0.25">
      <c r="A14" t="s">
        <v>751</v>
      </c>
      <c r="B14" s="4">
        <v>0</v>
      </c>
    </row>
    <row r="15" spans="1:2" x14ac:dyDescent="0.25">
      <c r="A15" t="s">
        <v>752</v>
      </c>
      <c r="B15" s="4">
        <v>259088</v>
      </c>
    </row>
    <row r="16" spans="1:2" x14ac:dyDescent="0.25">
      <c r="A16" t="s">
        <v>753</v>
      </c>
      <c r="B16" s="4">
        <v>715533</v>
      </c>
    </row>
    <row r="17" spans="1:2" x14ac:dyDescent="0.25">
      <c r="A17" t="s">
        <v>754</v>
      </c>
      <c r="B17" s="4">
        <v>102200</v>
      </c>
    </row>
    <row r="18" spans="1:2" x14ac:dyDescent="0.25">
      <c r="A18" t="s">
        <v>755</v>
      </c>
      <c r="B18" s="4">
        <v>240273</v>
      </c>
    </row>
    <row r="19" spans="1:2" x14ac:dyDescent="0.25">
      <c r="A19" t="s">
        <v>756</v>
      </c>
      <c r="B19" s="4">
        <v>1413462</v>
      </c>
    </row>
    <row r="20" spans="1:2" x14ac:dyDescent="0.25">
      <c r="A20" t="s">
        <v>757</v>
      </c>
      <c r="B20" s="4">
        <v>0</v>
      </c>
    </row>
    <row r="21" spans="1:2" x14ac:dyDescent="0.25">
      <c r="A21" t="s">
        <v>758</v>
      </c>
      <c r="B21" s="4">
        <v>99245</v>
      </c>
    </row>
    <row r="22" spans="1:2" x14ac:dyDescent="0.25">
      <c r="A22" t="s">
        <v>759</v>
      </c>
      <c r="B22" s="4">
        <v>239049</v>
      </c>
    </row>
    <row r="23" spans="1:2" x14ac:dyDescent="0.25">
      <c r="A23" t="s">
        <v>760</v>
      </c>
      <c r="B23" s="4">
        <v>23090490</v>
      </c>
    </row>
    <row r="24" spans="1:2" x14ac:dyDescent="0.25">
      <c r="A24" t="s">
        <v>761</v>
      </c>
      <c r="B24" s="4">
        <v>0</v>
      </c>
    </row>
    <row r="25" spans="1:2" x14ac:dyDescent="0.25">
      <c r="A25" t="s">
        <v>762</v>
      </c>
      <c r="B25" s="4">
        <v>6865621</v>
      </c>
    </row>
    <row r="26" spans="1:2" x14ac:dyDescent="0.25">
      <c r="A26" t="s">
        <v>763</v>
      </c>
      <c r="B26" s="4">
        <v>0</v>
      </c>
    </row>
    <row r="27" spans="1:2" x14ac:dyDescent="0.25">
      <c r="A27" t="s">
        <v>764</v>
      </c>
      <c r="B27" s="4">
        <v>0</v>
      </c>
    </row>
    <row r="28" spans="1:2" x14ac:dyDescent="0.25">
      <c r="A28" t="s">
        <v>765</v>
      </c>
      <c r="B28" s="4">
        <v>2529604</v>
      </c>
    </row>
    <row r="29" spans="1:2" x14ac:dyDescent="0.25">
      <c r="A29" t="s">
        <v>766</v>
      </c>
      <c r="B29" s="4">
        <v>0</v>
      </c>
    </row>
    <row r="30" spans="1:2" x14ac:dyDescent="0.25">
      <c r="A30" t="s">
        <v>767</v>
      </c>
      <c r="B30" s="4">
        <v>0</v>
      </c>
    </row>
    <row r="31" spans="1:2" x14ac:dyDescent="0.25">
      <c r="A31" t="s">
        <v>768</v>
      </c>
      <c r="B31" s="4">
        <v>0</v>
      </c>
    </row>
    <row r="32" spans="1:2" x14ac:dyDescent="0.25">
      <c r="A32" t="s">
        <v>769</v>
      </c>
      <c r="B32" s="4">
        <v>350819</v>
      </c>
    </row>
    <row r="33" spans="1:2" x14ac:dyDescent="0.25">
      <c r="A33" t="s">
        <v>770</v>
      </c>
      <c r="B33" s="4">
        <v>0</v>
      </c>
    </row>
    <row r="34" spans="1:2" x14ac:dyDescent="0.25">
      <c r="A34" t="s">
        <v>771</v>
      </c>
      <c r="B34" s="4">
        <v>486177</v>
      </c>
    </row>
    <row r="35" spans="1:2" x14ac:dyDescent="0.25">
      <c r="A35" t="s">
        <v>772</v>
      </c>
      <c r="B35" s="4">
        <v>0</v>
      </c>
    </row>
    <row r="36" spans="1:2" x14ac:dyDescent="0.25">
      <c r="A36" t="s">
        <v>773</v>
      </c>
      <c r="B36" s="4">
        <v>0</v>
      </c>
    </row>
    <row r="37" spans="1:2" x14ac:dyDescent="0.25">
      <c r="A37" t="s">
        <v>774</v>
      </c>
      <c r="B37" s="4">
        <v>0</v>
      </c>
    </row>
    <row r="39" spans="1:2" x14ac:dyDescent="0.25">
      <c r="A39" s="2" t="s">
        <v>472</v>
      </c>
      <c r="B39" s="5">
        <v>36709251</v>
      </c>
    </row>
    <row r="40" spans="1:2" x14ac:dyDescent="0.25">
      <c r="A40" t="s">
        <v>775</v>
      </c>
      <c r="B40" s="4" t="s">
        <v>776</v>
      </c>
    </row>
    <row r="41" spans="1:2" x14ac:dyDescent="0.25">
      <c r="A41" t="s">
        <v>777</v>
      </c>
      <c r="B41" s="4" t="s">
        <v>778</v>
      </c>
    </row>
  </sheetData>
  <pageMargins left="0.75" right="0.75" top="1" bottom="1" header="0.5" footer="0.5"/>
  <pageSetup paperSize="9" scale="0" firstPageNumber="0" fitToWidth="0" fitToHeight="0"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DB894-CF8C-46B8-ACE4-395724D90D7E}">
  <dimension ref="A1:C100"/>
  <sheetViews>
    <sheetView zoomScaleNormal="100" workbookViewId="0"/>
  </sheetViews>
  <sheetFormatPr defaultRowHeight="13.2" x14ac:dyDescent="0.25"/>
  <sheetData>
    <row r="1" spans="1:3" ht="17.399999999999999" x14ac:dyDescent="0.3">
      <c r="A1" s="1" t="s">
        <v>779</v>
      </c>
    </row>
    <row r="5" spans="1:3" x14ac:dyDescent="0.25">
      <c r="A5" s="2" t="s">
        <v>780</v>
      </c>
    </row>
    <row r="6" spans="1:3" x14ac:dyDescent="0.25">
      <c r="A6" s="2" t="s">
        <v>743</v>
      </c>
      <c r="B6" s="2" t="s">
        <v>781</v>
      </c>
    </row>
    <row r="7" spans="1:3" x14ac:dyDescent="0.25">
      <c r="B7" t="s">
        <v>782</v>
      </c>
      <c r="C7" t="s">
        <v>783</v>
      </c>
    </row>
    <row r="8" spans="1:3" ht="15" x14ac:dyDescent="0.25">
      <c r="A8" s="9" t="s">
        <v>204</v>
      </c>
      <c r="B8" s="9" t="s">
        <v>11</v>
      </c>
      <c r="C8" s="9" t="s">
        <v>11</v>
      </c>
    </row>
    <row r="9" spans="1:3" x14ac:dyDescent="0.25">
      <c r="A9" s="2" t="s">
        <v>784</v>
      </c>
      <c r="B9" s="2" t="s">
        <v>11</v>
      </c>
      <c r="C9" s="2" t="s">
        <v>11</v>
      </c>
    </row>
    <row r="10" spans="1:3" x14ac:dyDescent="0.25">
      <c r="A10" t="s">
        <v>785</v>
      </c>
      <c r="B10" s="4">
        <v>2289244</v>
      </c>
      <c r="C10" s="4">
        <v>0</v>
      </c>
    </row>
    <row r="11" spans="1:3" x14ac:dyDescent="0.25">
      <c r="A11" t="s">
        <v>786</v>
      </c>
      <c r="B11" s="4" t="s">
        <v>207</v>
      </c>
      <c r="C11" s="4" t="s">
        <v>206</v>
      </c>
    </row>
    <row r="12" spans="1:3" x14ac:dyDescent="0.25">
      <c r="A12" t="s">
        <v>787</v>
      </c>
      <c r="B12" s="4" t="s">
        <v>207</v>
      </c>
      <c r="C12" s="4" t="s">
        <v>206</v>
      </c>
    </row>
    <row r="13" spans="1:3" ht="15" x14ac:dyDescent="0.25">
      <c r="A13" s="9" t="s">
        <v>214</v>
      </c>
      <c r="B13" s="9" t="s">
        <v>11</v>
      </c>
      <c r="C13" s="9" t="s">
        <v>11</v>
      </c>
    </row>
    <row r="14" spans="1:3" x14ac:dyDescent="0.25">
      <c r="A14" s="2" t="s">
        <v>784</v>
      </c>
      <c r="B14" s="2" t="s">
        <v>11</v>
      </c>
      <c r="C14" s="2" t="s">
        <v>11</v>
      </c>
    </row>
    <row r="15" spans="1:3" x14ac:dyDescent="0.25">
      <c r="A15" t="s">
        <v>788</v>
      </c>
      <c r="B15" s="4">
        <v>1941500</v>
      </c>
      <c r="C15" s="4">
        <v>0</v>
      </c>
    </row>
    <row r="16" spans="1:3" x14ac:dyDescent="0.25">
      <c r="A16" t="s">
        <v>789</v>
      </c>
      <c r="B16" s="4" t="s">
        <v>216</v>
      </c>
      <c r="C16" s="4" t="s">
        <v>206</v>
      </c>
    </row>
    <row r="17" spans="1:3" x14ac:dyDescent="0.25">
      <c r="A17" t="s">
        <v>790</v>
      </c>
      <c r="B17" s="4" t="s">
        <v>216</v>
      </c>
      <c r="C17" s="4" t="s">
        <v>206</v>
      </c>
    </row>
    <row r="18" spans="1:3" ht="15" x14ac:dyDescent="0.25">
      <c r="A18" s="9" t="s">
        <v>211</v>
      </c>
      <c r="B18" s="9" t="s">
        <v>11</v>
      </c>
      <c r="C18" s="9" t="s">
        <v>11</v>
      </c>
    </row>
    <row r="19" spans="1:3" x14ac:dyDescent="0.25">
      <c r="A19" s="2" t="s">
        <v>784</v>
      </c>
      <c r="B19" s="2" t="s">
        <v>11</v>
      </c>
      <c r="C19" s="2" t="s">
        <v>11</v>
      </c>
    </row>
    <row r="20" spans="1:3" x14ac:dyDescent="0.25">
      <c r="A20" t="s">
        <v>791</v>
      </c>
      <c r="B20" s="4">
        <v>181264</v>
      </c>
      <c r="C20" s="4">
        <v>0</v>
      </c>
    </row>
    <row r="21" spans="1:3" x14ac:dyDescent="0.25">
      <c r="A21" t="s">
        <v>792</v>
      </c>
      <c r="B21" s="4" t="s">
        <v>213</v>
      </c>
      <c r="C21" s="4" t="s">
        <v>206</v>
      </c>
    </row>
    <row r="22" spans="1:3" x14ac:dyDescent="0.25">
      <c r="A22" t="s">
        <v>793</v>
      </c>
      <c r="B22" s="4" t="s">
        <v>213</v>
      </c>
      <c r="C22" s="4" t="s">
        <v>206</v>
      </c>
    </row>
    <row r="23" spans="1:3" ht="15" x14ac:dyDescent="0.25">
      <c r="A23" s="9" t="s">
        <v>204</v>
      </c>
      <c r="B23" s="9" t="s">
        <v>11</v>
      </c>
      <c r="C23" s="9" t="s">
        <v>11</v>
      </c>
    </row>
    <row r="24" spans="1:3" x14ac:dyDescent="0.25">
      <c r="A24" s="2" t="s">
        <v>794</v>
      </c>
      <c r="B24" s="2" t="s">
        <v>11</v>
      </c>
      <c r="C24" s="2" t="s">
        <v>11</v>
      </c>
    </row>
    <row r="25" spans="1:3" x14ac:dyDescent="0.25">
      <c r="A25" t="s">
        <v>709</v>
      </c>
      <c r="B25" s="4">
        <v>0</v>
      </c>
      <c r="C25" s="4">
        <v>930444</v>
      </c>
    </row>
    <row r="26" spans="1:3" x14ac:dyDescent="0.25">
      <c r="A26" t="s">
        <v>795</v>
      </c>
      <c r="B26" s="4">
        <v>0</v>
      </c>
      <c r="C26" s="4">
        <v>75162</v>
      </c>
    </row>
    <row r="27" spans="1:3" x14ac:dyDescent="0.25">
      <c r="A27" t="s">
        <v>796</v>
      </c>
      <c r="B27" s="4">
        <v>0</v>
      </c>
      <c r="C27" s="4">
        <v>900448</v>
      </c>
    </row>
    <row r="28" spans="1:3" x14ac:dyDescent="0.25">
      <c r="A28" t="s">
        <v>797</v>
      </c>
      <c r="B28" s="4" t="s">
        <v>206</v>
      </c>
      <c r="C28" s="4" t="s">
        <v>210</v>
      </c>
    </row>
    <row r="29" spans="1:3" x14ac:dyDescent="0.25">
      <c r="A29" t="s">
        <v>787</v>
      </c>
      <c r="B29" s="4" t="s">
        <v>206</v>
      </c>
      <c r="C29" s="4" t="s">
        <v>210</v>
      </c>
    </row>
    <row r="30" spans="1:3" ht="15" x14ac:dyDescent="0.25">
      <c r="A30" s="9" t="s">
        <v>214</v>
      </c>
      <c r="B30" s="9" t="s">
        <v>11</v>
      </c>
      <c r="C30" s="9" t="s">
        <v>11</v>
      </c>
    </row>
    <row r="31" spans="1:3" x14ac:dyDescent="0.25">
      <c r="A31" s="2" t="s">
        <v>794</v>
      </c>
      <c r="B31" s="2" t="s">
        <v>11</v>
      </c>
      <c r="C31" s="2" t="s">
        <v>11</v>
      </c>
    </row>
    <row r="32" spans="1:3" x14ac:dyDescent="0.25">
      <c r="A32" t="s">
        <v>798</v>
      </c>
      <c r="B32" s="4">
        <v>0</v>
      </c>
      <c r="C32" s="4">
        <v>1168657</v>
      </c>
    </row>
    <row r="33" spans="1:3" x14ac:dyDescent="0.25">
      <c r="A33" t="s">
        <v>799</v>
      </c>
      <c r="B33" s="4" t="s">
        <v>206</v>
      </c>
      <c r="C33" s="4" t="s">
        <v>219</v>
      </c>
    </row>
    <row r="34" spans="1:3" x14ac:dyDescent="0.25">
      <c r="A34" t="s">
        <v>790</v>
      </c>
      <c r="B34" s="4" t="s">
        <v>206</v>
      </c>
      <c r="C34" s="4" t="s">
        <v>219</v>
      </c>
    </row>
    <row r="35" spans="1:3" x14ac:dyDescent="0.25">
      <c r="A35" s="2" t="s">
        <v>174</v>
      </c>
      <c r="B35" s="6">
        <f>SUM(B8:B34)</f>
        <v>4412008</v>
      </c>
      <c r="C35" s="6">
        <f>SUM(C8:C34)</f>
        <v>3074711</v>
      </c>
    </row>
    <row r="38" spans="1:3" x14ac:dyDescent="0.25">
      <c r="A38" s="2" t="s">
        <v>800</v>
      </c>
    </row>
    <row r="39" spans="1:3" x14ac:dyDescent="0.25">
      <c r="A39" s="2" t="s">
        <v>743</v>
      </c>
      <c r="B39" s="2" t="s">
        <v>781</v>
      </c>
    </row>
    <row r="40" spans="1:3" x14ac:dyDescent="0.25">
      <c r="B40" t="s">
        <v>782</v>
      </c>
      <c r="C40" t="s">
        <v>783</v>
      </c>
    </row>
    <row r="41" spans="1:3" ht="15" x14ac:dyDescent="0.25">
      <c r="A41" s="9" t="s">
        <v>239</v>
      </c>
      <c r="B41" s="9" t="s">
        <v>11</v>
      </c>
      <c r="C41" s="9" t="s">
        <v>11</v>
      </c>
    </row>
    <row r="42" spans="1:3" x14ac:dyDescent="0.25">
      <c r="A42" s="2" t="s">
        <v>784</v>
      </c>
      <c r="B42" s="2" t="s">
        <v>11</v>
      </c>
      <c r="C42" s="2" t="s">
        <v>11</v>
      </c>
    </row>
    <row r="43" spans="1:3" x14ac:dyDescent="0.25">
      <c r="A43" t="s">
        <v>801</v>
      </c>
      <c r="B43" s="4">
        <v>325962</v>
      </c>
      <c r="C43" s="4">
        <v>0</v>
      </c>
    </row>
    <row r="44" spans="1:3" x14ac:dyDescent="0.25">
      <c r="A44" t="s">
        <v>802</v>
      </c>
      <c r="B44" s="4" t="s">
        <v>803</v>
      </c>
      <c r="C44" s="4" t="s">
        <v>206</v>
      </c>
    </row>
    <row r="45" spans="1:3" x14ac:dyDescent="0.25">
      <c r="A45" s="2" t="s">
        <v>804</v>
      </c>
      <c r="B45" s="2" t="s">
        <v>11</v>
      </c>
      <c r="C45" s="2" t="s">
        <v>11</v>
      </c>
    </row>
    <row r="46" spans="1:3" x14ac:dyDescent="0.25">
      <c r="A46" t="s">
        <v>805</v>
      </c>
      <c r="B46" s="4">
        <v>84161</v>
      </c>
      <c r="C46" s="4">
        <v>0</v>
      </c>
    </row>
    <row r="47" spans="1:3" x14ac:dyDescent="0.25">
      <c r="A47" t="s">
        <v>806</v>
      </c>
      <c r="B47" s="4" t="s">
        <v>807</v>
      </c>
      <c r="C47" s="4" t="s">
        <v>206</v>
      </c>
    </row>
    <row r="48" spans="1:3" x14ac:dyDescent="0.25">
      <c r="A48" t="s">
        <v>808</v>
      </c>
      <c r="B48" s="4" t="s">
        <v>242</v>
      </c>
      <c r="C48" s="4" t="s">
        <v>206</v>
      </c>
    </row>
    <row r="49" spans="1:3" ht="15" x14ac:dyDescent="0.25">
      <c r="A49" s="9" t="s">
        <v>246</v>
      </c>
      <c r="B49" s="9" t="s">
        <v>11</v>
      </c>
      <c r="C49" s="9" t="s">
        <v>11</v>
      </c>
    </row>
    <row r="50" spans="1:3" x14ac:dyDescent="0.25">
      <c r="A50" s="2" t="s">
        <v>784</v>
      </c>
      <c r="B50" s="2" t="s">
        <v>11</v>
      </c>
      <c r="C50" s="2" t="s">
        <v>11</v>
      </c>
    </row>
    <row r="51" spans="1:3" x14ac:dyDescent="0.25">
      <c r="A51" t="s">
        <v>809</v>
      </c>
      <c r="B51" s="4">
        <v>97161</v>
      </c>
      <c r="C51" s="4">
        <v>0</v>
      </c>
    </row>
    <row r="52" spans="1:3" x14ac:dyDescent="0.25">
      <c r="A52" t="s">
        <v>810</v>
      </c>
      <c r="B52" s="4" t="s">
        <v>811</v>
      </c>
      <c r="C52" s="4" t="s">
        <v>206</v>
      </c>
    </row>
    <row r="53" spans="1:3" x14ac:dyDescent="0.25">
      <c r="A53" s="2" t="s">
        <v>804</v>
      </c>
      <c r="B53" s="2" t="s">
        <v>11</v>
      </c>
      <c r="C53" s="2" t="s">
        <v>11</v>
      </c>
    </row>
    <row r="54" spans="1:3" x14ac:dyDescent="0.25">
      <c r="A54" t="s">
        <v>812</v>
      </c>
      <c r="B54" s="4">
        <v>25211</v>
      </c>
      <c r="C54" s="4">
        <v>0</v>
      </c>
    </row>
    <row r="55" spans="1:3" x14ac:dyDescent="0.25">
      <c r="A55" t="s">
        <v>813</v>
      </c>
      <c r="B55" s="4" t="s">
        <v>814</v>
      </c>
      <c r="C55" s="4" t="s">
        <v>206</v>
      </c>
    </row>
    <row r="56" spans="1:3" x14ac:dyDescent="0.25">
      <c r="A56" t="s">
        <v>815</v>
      </c>
      <c r="B56" s="4" t="s">
        <v>249</v>
      </c>
      <c r="C56" s="4" t="s">
        <v>206</v>
      </c>
    </row>
    <row r="57" spans="1:3" ht="15" x14ac:dyDescent="0.25">
      <c r="A57" s="9" t="s">
        <v>239</v>
      </c>
      <c r="B57" s="9" t="s">
        <v>11</v>
      </c>
      <c r="C57" s="9" t="s">
        <v>11</v>
      </c>
    </row>
    <row r="58" spans="1:3" x14ac:dyDescent="0.25">
      <c r="A58" s="2" t="s">
        <v>794</v>
      </c>
      <c r="B58" s="2" t="s">
        <v>11</v>
      </c>
      <c r="C58" s="2" t="s">
        <v>11</v>
      </c>
    </row>
    <row r="59" spans="1:3" x14ac:dyDescent="0.25">
      <c r="A59" t="s">
        <v>709</v>
      </c>
      <c r="B59" s="4">
        <v>0</v>
      </c>
      <c r="C59" s="4">
        <v>292201</v>
      </c>
    </row>
    <row r="60" spans="1:3" x14ac:dyDescent="0.25">
      <c r="A60" t="s">
        <v>795</v>
      </c>
      <c r="B60" s="4">
        <v>0</v>
      </c>
      <c r="C60" s="4">
        <v>37668</v>
      </c>
    </row>
    <row r="61" spans="1:3" x14ac:dyDescent="0.25">
      <c r="A61" t="s">
        <v>816</v>
      </c>
      <c r="B61" s="4" t="s">
        <v>206</v>
      </c>
      <c r="C61" s="4" t="s">
        <v>245</v>
      </c>
    </row>
    <row r="62" spans="1:3" x14ac:dyDescent="0.25">
      <c r="A62" t="s">
        <v>808</v>
      </c>
      <c r="B62" s="4" t="s">
        <v>206</v>
      </c>
      <c r="C62" s="4" t="s">
        <v>245</v>
      </c>
    </row>
    <row r="63" spans="1:3" x14ac:dyDescent="0.25">
      <c r="A63" s="2" t="s">
        <v>174</v>
      </c>
      <c r="B63" s="6">
        <f>SUM(B41:B62)</f>
        <v>532495</v>
      </c>
      <c r="C63" s="6">
        <f>SUM(C41:C62)</f>
        <v>329869</v>
      </c>
    </row>
    <row r="66" spans="1:3" x14ac:dyDescent="0.25">
      <c r="A66" s="2" t="s">
        <v>817</v>
      </c>
    </row>
    <row r="67" spans="1:3" x14ac:dyDescent="0.25">
      <c r="A67" s="2" t="s">
        <v>743</v>
      </c>
      <c r="B67" s="2" t="s">
        <v>781</v>
      </c>
    </row>
    <row r="68" spans="1:3" x14ac:dyDescent="0.25">
      <c r="B68" t="s">
        <v>782</v>
      </c>
      <c r="C68" t="s">
        <v>783</v>
      </c>
    </row>
    <row r="69" spans="1:3" ht="15" x14ac:dyDescent="0.25">
      <c r="A69" s="9" t="s">
        <v>232</v>
      </c>
      <c r="B69" s="9" t="s">
        <v>11</v>
      </c>
      <c r="C69" s="9" t="s">
        <v>11</v>
      </c>
    </row>
    <row r="70" spans="1:3" x14ac:dyDescent="0.25">
      <c r="A70" s="2" t="s">
        <v>784</v>
      </c>
      <c r="B70" s="2" t="s">
        <v>11</v>
      </c>
      <c r="C70" s="2" t="s">
        <v>11</v>
      </c>
    </row>
    <row r="71" spans="1:3" x14ac:dyDescent="0.25">
      <c r="A71" t="s">
        <v>818</v>
      </c>
      <c r="B71" s="4">
        <v>7514342</v>
      </c>
      <c r="C71" s="4">
        <v>0</v>
      </c>
    </row>
    <row r="72" spans="1:3" x14ac:dyDescent="0.25">
      <c r="A72" t="s">
        <v>819</v>
      </c>
      <c r="B72" s="4">
        <v>1862350</v>
      </c>
      <c r="C72" s="4">
        <v>0</v>
      </c>
    </row>
    <row r="73" spans="1:3" x14ac:dyDescent="0.25">
      <c r="A73" t="s">
        <v>820</v>
      </c>
      <c r="B73" s="4">
        <v>45483</v>
      </c>
      <c r="C73" s="4">
        <v>0</v>
      </c>
    </row>
    <row r="74" spans="1:3" x14ac:dyDescent="0.25">
      <c r="A74" t="s">
        <v>821</v>
      </c>
      <c r="B74" s="4" t="s">
        <v>233</v>
      </c>
      <c r="C74" s="4" t="s">
        <v>206</v>
      </c>
    </row>
    <row r="75" spans="1:3" x14ac:dyDescent="0.25">
      <c r="A75" t="s">
        <v>822</v>
      </c>
      <c r="B75" s="4" t="s">
        <v>233</v>
      </c>
      <c r="C75" s="4" t="s">
        <v>206</v>
      </c>
    </row>
    <row r="76" spans="1:3" ht="15" x14ac:dyDescent="0.25">
      <c r="A76" s="9" t="s">
        <v>235</v>
      </c>
      <c r="B76" s="9" t="s">
        <v>11</v>
      </c>
      <c r="C76" s="9" t="s">
        <v>11</v>
      </c>
    </row>
    <row r="77" spans="1:3" x14ac:dyDescent="0.25">
      <c r="A77" s="2" t="s">
        <v>784</v>
      </c>
      <c r="B77" s="2" t="s">
        <v>11</v>
      </c>
      <c r="C77" s="2" t="s">
        <v>11</v>
      </c>
    </row>
    <row r="78" spans="1:3" x14ac:dyDescent="0.25">
      <c r="A78" t="s">
        <v>818</v>
      </c>
      <c r="B78" s="4">
        <v>18410723</v>
      </c>
      <c r="C78" s="4">
        <v>0</v>
      </c>
    </row>
    <row r="79" spans="1:3" x14ac:dyDescent="0.25">
      <c r="A79" t="s">
        <v>819</v>
      </c>
      <c r="B79" s="4">
        <v>4546145</v>
      </c>
      <c r="C79" s="4">
        <v>0</v>
      </c>
    </row>
    <row r="80" spans="1:3" x14ac:dyDescent="0.25">
      <c r="A80" t="s">
        <v>823</v>
      </c>
      <c r="B80" s="4" t="s">
        <v>236</v>
      </c>
      <c r="C80" s="4" t="s">
        <v>206</v>
      </c>
    </row>
    <row r="81" spans="1:3" x14ac:dyDescent="0.25">
      <c r="A81" t="s">
        <v>824</v>
      </c>
      <c r="B81" s="4" t="s">
        <v>236</v>
      </c>
      <c r="C81" s="4" t="s">
        <v>206</v>
      </c>
    </row>
    <row r="82" spans="1:3" ht="15" x14ac:dyDescent="0.25">
      <c r="A82" s="9" t="s">
        <v>232</v>
      </c>
      <c r="B82" s="9" t="s">
        <v>11</v>
      </c>
      <c r="C82" s="9" t="s">
        <v>11</v>
      </c>
    </row>
    <row r="83" spans="1:3" x14ac:dyDescent="0.25">
      <c r="A83" s="2" t="s">
        <v>794</v>
      </c>
      <c r="B83" s="2" t="s">
        <v>11</v>
      </c>
      <c r="C83" s="2" t="s">
        <v>11</v>
      </c>
    </row>
    <row r="84" spans="1:3" x14ac:dyDescent="0.25">
      <c r="A84" t="s">
        <v>825</v>
      </c>
      <c r="B84" s="4">
        <v>0</v>
      </c>
      <c r="C84" s="4">
        <v>1621520</v>
      </c>
    </row>
    <row r="85" spans="1:3" x14ac:dyDescent="0.25">
      <c r="A85" t="s">
        <v>826</v>
      </c>
      <c r="B85" s="4">
        <v>0</v>
      </c>
      <c r="C85" s="4">
        <v>3106123</v>
      </c>
    </row>
    <row r="86" spans="1:3" x14ac:dyDescent="0.25">
      <c r="A86" t="s">
        <v>827</v>
      </c>
      <c r="B86" s="4">
        <v>0</v>
      </c>
      <c r="C86" s="4">
        <v>298215</v>
      </c>
    </row>
    <row r="87" spans="1:3" x14ac:dyDescent="0.25">
      <c r="A87" t="s">
        <v>828</v>
      </c>
      <c r="B87" s="4">
        <v>0</v>
      </c>
      <c r="C87" s="4">
        <v>11873</v>
      </c>
    </row>
    <row r="88" spans="1:3" x14ac:dyDescent="0.25">
      <c r="A88" t="s">
        <v>829</v>
      </c>
      <c r="B88" s="4">
        <v>0</v>
      </c>
      <c r="C88" s="4">
        <v>516</v>
      </c>
    </row>
    <row r="89" spans="1:3" x14ac:dyDescent="0.25">
      <c r="A89" t="s">
        <v>830</v>
      </c>
      <c r="B89" s="4">
        <v>0</v>
      </c>
      <c r="C89" s="4">
        <v>1496679</v>
      </c>
    </row>
    <row r="90" spans="1:3" x14ac:dyDescent="0.25">
      <c r="A90" t="s">
        <v>831</v>
      </c>
      <c r="B90" s="4" t="s">
        <v>206</v>
      </c>
      <c r="C90" s="4" t="s">
        <v>234</v>
      </c>
    </row>
    <row r="91" spans="1:3" x14ac:dyDescent="0.25">
      <c r="A91" t="s">
        <v>822</v>
      </c>
      <c r="B91" s="4" t="s">
        <v>206</v>
      </c>
      <c r="C91" s="4" t="s">
        <v>234</v>
      </c>
    </row>
    <row r="92" spans="1:3" ht="15" x14ac:dyDescent="0.25">
      <c r="A92" s="9" t="s">
        <v>235</v>
      </c>
      <c r="B92" s="9" t="s">
        <v>11</v>
      </c>
      <c r="C92" s="9" t="s">
        <v>11</v>
      </c>
    </row>
    <row r="93" spans="1:3" x14ac:dyDescent="0.25">
      <c r="A93" s="2" t="s">
        <v>794</v>
      </c>
      <c r="B93" s="2" t="s">
        <v>11</v>
      </c>
      <c r="C93" s="2" t="s">
        <v>11</v>
      </c>
    </row>
    <row r="94" spans="1:3" x14ac:dyDescent="0.25">
      <c r="A94" t="s">
        <v>832</v>
      </c>
      <c r="B94" s="4">
        <v>0</v>
      </c>
      <c r="C94" s="4">
        <v>8567109</v>
      </c>
    </row>
    <row r="95" spans="1:3" x14ac:dyDescent="0.25">
      <c r="A95" t="s">
        <v>833</v>
      </c>
      <c r="B95" s="4">
        <v>0</v>
      </c>
      <c r="C95" s="4">
        <v>6830461</v>
      </c>
    </row>
    <row r="96" spans="1:3" x14ac:dyDescent="0.25">
      <c r="A96" t="s">
        <v>834</v>
      </c>
      <c r="B96" s="4">
        <v>0</v>
      </c>
      <c r="C96" s="4">
        <v>2163332</v>
      </c>
    </row>
    <row r="97" spans="1:3" x14ac:dyDescent="0.25">
      <c r="A97" t="s">
        <v>835</v>
      </c>
      <c r="B97" s="4">
        <v>0</v>
      </c>
      <c r="C97" s="4">
        <v>39706</v>
      </c>
    </row>
    <row r="98" spans="1:3" x14ac:dyDescent="0.25">
      <c r="A98" t="s">
        <v>836</v>
      </c>
      <c r="B98" s="4" t="s">
        <v>206</v>
      </c>
      <c r="C98" s="4" t="s">
        <v>237</v>
      </c>
    </row>
    <row r="99" spans="1:3" x14ac:dyDescent="0.25">
      <c r="A99" t="s">
        <v>824</v>
      </c>
      <c r="B99" s="4" t="s">
        <v>206</v>
      </c>
      <c r="C99" s="4" t="s">
        <v>237</v>
      </c>
    </row>
    <row r="100" spans="1:3" x14ac:dyDescent="0.25">
      <c r="A100" s="2" t="s">
        <v>174</v>
      </c>
      <c r="B100" s="6">
        <f>SUM(B69:B99)</f>
        <v>32379043</v>
      </c>
      <c r="C100" s="6">
        <f>SUM(C69:C99)</f>
        <v>24135534</v>
      </c>
    </row>
  </sheetData>
  <pageMargins left="0.75" right="0.75" top="1" bottom="1" header="0.5" footer="0.5"/>
  <pageSetup paperSize="9" scale="0" firstPageNumber="0" fitToWidth="0" fitToHeight="0"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7D18B-D42D-4836-ACD8-13BAFD84E73E}">
  <dimension ref="A1:E30"/>
  <sheetViews>
    <sheetView zoomScaleNormal="100" workbookViewId="0"/>
  </sheetViews>
  <sheetFormatPr defaultRowHeight="13.2" x14ac:dyDescent="0.25"/>
  <sheetData>
    <row r="1" spans="1:5" ht="17.399999999999999" x14ac:dyDescent="0.3">
      <c r="A1" s="1" t="s">
        <v>837</v>
      </c>
    </row>
    <row r="6" spans="1:5" x14ac:dyDescent="0.25">
      <c r="A6" s="2" t="s">
        <v>838</v>
      </c>
      <c r="B6" s="2" t="s">
        <v>839</v>
      </c>
      <c r="C6" s="2" t="s">
        <v>840</v>
      </c>
      <c r="D6" s="2" t="s">
        <v>841</v>
      </c>
      <c r="E6" s="2" t="s">
        <v>842</v>
      </c>
    </row>
    <row r="7" spans="1:5" x14ac:dyDescent="0.25">
      <c r="A7" t="s">
        <v>843</v>
      </c>
      <c r="B7" t="s">
        <v>844</v>
      </c>
      <c r="C7" t="s">
        <v>206</v>
      </c>
      <c r="D7" t="s">
        <v>845</v>
      </c>
      <c r="E7" t="s">
        <v>846</v>
      </c>
    </row>
    <row r="8" spans="1:5" x14ac:dyDescent="0.25">
      <c r="A8" t="s">
        <v>847</v>
      </c>
      <c r="B8" t="s">
        <v>848</v>
      </c>
    </row>
    <row r="9" spans="1:5" x14ac:dyDescent="0.25">
      <c r="A9" t="s">
        <v>849</v>
      </c>
      <c r="B9" t="s">
        <v>850</v>
      </c>
    </row>
    <row r="10" spans="1:5" x14ac:dyDescent="0.25">
      <c r="A10" s="2" t="s">
        <v>851</v>
      </c>
      <c r="B10" s="2" t="s">
        <v>852</v>
      </c>
      <c r="C10" t="s">
        <v>206</v>
      </c>
      <c r="D10" t="s">
        <v>206</v>
      </c>
      <c r="E10" t="s">
        <v>11</v>
      </c>
    </row>
    <row r="11" spans="1:5" x14ac:dyDescent="0.25">
      <c r="A11" t="s">
        <v>853</v>
      </c>
      <c r="B11" t="s">
        <v>206</v>
      </c>
      <c r="C11" t="s">
        <v>206</v>
      </c>
      <c r="D11" t="s">
        <v>206</v>
      </c>
      <c r="E11" t="s">
        <v>11</v>
      </c>
    </row>
    <row r="12" spans="1:5" x14ac:dyDescent="0.25">
      <c r="A12" t="s">
        <v>854</v>
      </c>
      <c r="B12" t="s">
        <v>855</v>
      </c>
      <c r="C12" t="s">
        <v>206</v>
      </c>
      <c r="D12" t="s">
        <v>855</v>
      </c>
      <c r="E12" t="s">
        <v>11</v>
      </c>
    </row>
    <row r="13" spans="1:5" x14ac:dyDescent="0.25">
      <c r="A13" t="s">
        <v>856</v>
      </c>
      <c r="B13" t="s">
        <v>857</v>
      </c>
      <c r="C13" t="s">
        <v>206</v>
      </c>
      <c r="D13" t="s">
        <v>857</v>
      </c>
      <c r="E13" t="s">
        <v>11</v>
      </c>
    </row>
    <row r="14" spans="1:5" x14ac:dyDescent="0.25">
      <c r="A14" t="s">
        <v>858</v>
      </c>
      <c r="B14" t="s">
        <v>206</v>
      </c>
      <c r="C14" t="s">
        <v>206</v>
      </c>
      <c r="D14" t="s">
        <v>206</v>
      </c>
      <c r="E14" t="s">
        <v>11</v>
      </c>
    </row>
    <row r="15" spans="1:5" x14ac:dyDescent="0.25">
      <c r="A15" t="s">
        <v>859</v>
      </c>
      <c r="B15" t="s">
        <v>860</v>
      </c>
      <c r="C15" t="s">
        <v>206</v>
      </c>
      <c r="D15" t="s">
        <v>206</v>
      </c>
      <c r="E15" t="s">
        <v>861</v>
      </c>
    </row>
    <row r="16" spans="1:5" x14ac:dyDescent="0.25">
      <c r="A16" t="s">
        <v>862</v>
      </c>
      <c r="B16" t="s">
        <v>863</v>
      </c>
      <c r="C16" t="s">
        <v>206</v>
      </c>
      <c r="D16" t="s">
        <v>864</v>
      </c>
      <c r="E16" t="s">
        <v>865</v>
      </c>
    </row>
    <row r="17" spans="1:5" x14ac:dyDescent="0.25">
      <c r="A17" t="s">
        <v>866</v>
      </c>
      <c r="B17" t="s">
        <v>867</v>
      </c>
      <c r="C17" t="s">
        <v>206</v>
      </c>
      <c r="D17" t="s">
        <v>868</v>
      </c>
      <c r="E17" t="s">
        <v>869</v>
      </c>
    </row>
    <row r="18" spans="1:5" x14ac:dyDescent="0.25">
      <c r="A18" t="s">
        <v>870</v>
      </c>
      <c r="B18" t="s">
        <v>871</v>
      </c>
      <c r="C18" t="s">
        <v>206</v>
      </c>
      <c r="D18" t="s">
        <v>206</v>
      </c>
      <c r="E18" t="s">
        <v>872</v>
      </c>
    </row>
    <row r="19" spans="1:5" x14ac:dyDescent="0.25">
      <c r="A19" t="s">
        <v>873</v>
      </c>
      <c r="B19" t="s">
        <v>874</v>
      </c>
      <c r="C19" t="s">
        <v>206</v>
      </c>
      <c r="D19" t="s">
        <v>875</v>
      </c>
      <c r="E19" t="s">
        <v>869</v>
      </c>
    </row>
    <row r="20" spans="1:5" x14ac:dyDescent="0.25">
      <c r="A20" t="s">
        <v>876</v>
      </c>
      <c r="B20" t="s">
        <v>877</v>
      </c>
      <c r="C20" t="s">
        <v>206</v>
      </c>
      <c r="D20" t="s">
        <v>877</v>
      </c>
      <c r="E20" t="s">
        <v>11</v>
      </c>
    </row>
    <row r="21" spans="1:5" x14ac:dyDescent="0.25">
      <c r="A21" t="s">
        <v>878</v>
      </c>
      <c r="B21" t="s">
        <v>206</v>
      </c>
      <c r="C21" t="s">
        <v>206</v>
      </c>
      <c r="D21" t="s">
        <v>206</v>
      </c>
      <c r="E21" t="s">
        <v>11</v>
      </c>
    </row>
    <row r="22" spans="1:5" x14ac:dyDescent="0.25">
      <c r="A22" t="s">
        <v>879</v>
      </c>
      <c r="B22" t="s">
        <v>206</v>
      </c>
      <c r="C22" t="s">
        <v>206</v>
      </c>
      <c r="D22" t="s">
        <v>206</v>
      </c>
      <c r="E22" t="s">
        <v>11</v>
      </c>
    </row>
    <row r="23" spans="1:5" x14ac:dyDescent="0.25">
      <c r="A23" t="s">
        <v>880</v>
      </c>
      <c r="B23" t="s">
        <v>881</v>
      </c>
      <c r="C23" t="s">
        <v>206</v>
      </c>
      <c r="D23" t="s">
        <v>881</v>
      </c>
      <c r="E23" t="s">
        <v>11</v>
      </c>
    </row>
    <row r="24" spans="1:5" x14ac:dyDescent="0.25">
      <c r="A24" t="s">
        <v>882</v>
      </c>
      <c r="B24" t="s">
        <v>206</v>
      </c>
      <c r="C24" t="s">
        <v>206</v>
      </c>
      <c r="D24" t="s">
        <v>206</v>
      </c>
      <c r="E24" t="s">
        <v>11</v>
      </c>
    </row>
    <row r="25" spans="1:5" x14ac:dyDescent="0.25">
      <c r="A25" t="s">
        <v>883</v>
      </c>
      <c r="B25" t="s">
        <v>206</v>
      </c>
      <c r="C25" t="s">
        <v>206</v>
      </c>
      <c r="D25" t="s">
        <v>206</v>
      </c>
      <c r="E25" t="s">
        <v>11</v>
      </c>
    </row>
    <row r="26" spans="1:5" x14ac:dyDescent="0.25">
      <c r="A26" t="s">
        <v>884</v>
      </c>
      <c r="B26" t="s">
        <v>206</v>
      </c>
      <c r="C26" t="s">
        <v>206</v>
      </c>
      <c r="D26" t="s">
        <v>206</v>
      </c>
      <c r="E26" t="s">
        <v>11</v>
      </c>
    </row>
    <row r="27" spans="1:5" x14ac:dyDescent="0.25">
      <c r="A27" t="s">
        <v>885</v>
      </c>
      <c r="B27" t="s">
        <v>886</v>
      </c>
      <c r="C27" t="s">
        <v>206</v>
      </c>
      <c r="D27" t="s">
        <v>886</v>
      </c>
      <c r="E27" t="s">
        <v>11</v>
      </c>
    </row>
    <row r="28" spans="1:5" x14ac:dyDescent="0.25">
      <c r="A28" s="2" t="s">
        <v>472</v>
      </c>
      <c r="B28" s="2" t="s">
        <v>887</v>
      </c>
      <c r="C28" s="2" t="s">
        <v>206</v>
      </c>
      <c r="D28" s="2" t="s">
        <v>888</v>
      </c>
      <c r="E28" t="s">
        <v>11</v>
      </c>
    </row>
    <row r="29" spans="1:5" x14ac:dyDescent="0.25">
      <c r="A29" t="s">
        <v>889</v>
      </c>
      <c r="B29" t="s">
        <v>890</v>
      </c>
      <c r="C29" t="s">
        <v>206</v>
      </c>
      <c r="D29" t="s">
        <v>890</v>
      </c>
      <c r="E29" t="s">
        <v>11</v>
      </c>
    </row>
    <row r="30" spans="1:5" x14ac:dyDescent="0.25">
      <c r="A30" s="2" t="s">
        <v>891</v>
      </c>
      <c r="B30" s="2" t="s">
        <v>892</v>
      </c>
      <c r="C30" s="2" t="s">
        <v>206</v>
      </c>
      <c r="D30" s="2" t="s">
        <v>893</v>
      </c>
      <c r="E30" t="s">
        <v>11</v>
      </c>
    </row>
  </sheetData>
  <pageMargins left="0.75" right="0.75" top="1" bottom="1" header="0.5" footer="0.5"/>
  <pageSetup paperSize="9" scale="0" firstPageNumber="0" fitToWidth="0" fitToHeight="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31</vt:i4>
      </vt:variant>
    </vt:vector>
  </HeadingPairs>
  <TitlesOfParts>
    <vt:vector size="31" baseType="lpstr">
      <vt:lpstr>Riepilogo</vt:lpstr>
      <vt:lpstr>Commenti Organi di Controllo</vt:lpstr>
      <vt:lpstr>Riepilogo Triennio</vt:lpstr>
      <vt:lpstr>Spese Medie ProCapite</vt:lpstr>
      <vt:lpstr>Giorni Medi Assenza</vt:lpstr>
      <vt:lpstr>Personale Flessibile</vt:lpstr>
      <vt:lpstr>Contrattazione Integrativa</vt:lpstr>
      <vt:lpstr>Visualizzazione Limite 2016</vt:lpstr>
      <vt:lpstr>SI_1</vt:lpstr>
      <vt:lpstr>SICI</vt:lpstr>
      <vt:lpstr>t1</vt:lpstr>
      <vt:lpstr>t1a</vt:lpstr>
      <vt:lpstr>t1b</vt:lpstr>
      <vt:lpstr>t1e</vt:lpstr>
      <vt:lpstr>t1f</vt:lpstr>
      <vt:lpstr>t1g</vt:lpstr>
      <vt:lpstr>t2</vt:lpstr>
      <vt:lpstr>t2a</vt:lpstr>
      <vt:lpstr>t3</vt:lpstr>
      <vt:lpstr>t4</vt:lpstr>
      <vt:lpstr>t5</vt:lpstr>
      <vt:lpstr>t6</vt:lpstr>
      <vt:lpstr>t7</vt:lpstr>
      <vt:lpstr>t8</vt:lpstr>
      <vt:lpstr>t9</vt:lpstr>
      <vt:lpstr>t11</vt:lpstr>
      <vt:lpstr>t12</vt:lpstr>
      <vt:lpstr>t13</vt:lpstr>
      <vt:lpstr>t14</vt:lpstr>
      <vt:lpstr>t15</vt:lpstr>
      <vt:lpstr>SchedaRiconciliazione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Claudio Severini</dc:creator>
  <cp:lastModifiedBy>Claudia Rotunno</cp:lastModifiedBy>
  <dcterms:created xsi:type="dcterms:W3CDTF">2025-01-30T13:45:36Z</dcterms:created>
  <dcterms:modified xsi:type="dcterms:W3CDTF">2026-09-18T11:54:58Z</dcterms:modified>
</cp:coreProperties>
</file>